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FILE\muas01\A-URAD\odbory\OSM\Wagner\ZŠ Okružní\Zadávací dokumentace - dodávka IT vybavení\Podklady Jana\"/>
    </mc:Choice>
  </mc:AlternateContent>
  <xr:revisionPtr revIDLastSave="0" documentId="13_ncr:1_{5D61AC25-3A76-4357-8649-6EDB0938D825}" xr6:coauthVersionLast="47" xr6:coauthVersionMax="47" xr10:uidLastSave="{00000000-0000-0000-0000-000000000000}"/>
  <bookViews>
    <workbookView xWindow="1935" yWindow="1665" windowWidth="19710" windowHeight="13560" xr2:uid="{00000000-000D-0000-FFFF-FFFF00000000}"/>
  </bookViews>
  <sheets>
    <sheet name="Rekapitulace " sheetId="1" r:id="rId1"/>
    <sheet name="2.01 - Učebna robotiky" sheetId="2" r:id="rId2"/>
    <sheet name="2.02 - IT učebna" sheetId="3" r:id="rId3"/>
    <sheet name="2.33 - Kabinet výchovného..." sheetId="4" r:id="rId4"/>
    <sheet name="2.34 - Kabinet jazyků" sheetId="5" r:id="rId5"/>
    <sheet name="2.35 - Jazyková učebna" sheetId="6" r:id="rId6"/>
    <sheet name="2.36 - Jazyková učebna" sheetId="7" r:id="rId7"/>
    <sheet name="3.02 - Jazyková učebna" sheetId="8" r:id="rId8"/>
    <sheet name="3.06 - Kabinet informatiky" sheetId="9" r:id="rId9"/>
    <sheet name="Pokyny pro vyplnění" sheetId="10" r:id="rId10"/>
  </sheets>
  <definedNames>
    <definedName name="_xlnm._FilterDatabase" localSheetId="1" hidden="1">'2.01 - Učebna robotiky'!$C$86:$K$143</definedName>
    <definedName name="_xlnm._FilterDatabase" localSheetId="2" hidden="1">'2.02 - IT učebna'!$C$85:$K$141</definedName>
    <definedName name="_xlnm._FilterDatabase" localSheetId="3" hidden="1">'2.33 - Kabinet výchovného...'!$C$82:$K$114</definedName>
    <definedName name="_xlnm._FilterDatabase" localSheetId="4" hidden="1">'2.34 - Kabinet jazyků'!$C$82:$K$99</definedName>
    <definedName name="_xlnm._FilterDatabase" localSheetId="5" hidden="1">'2.35 - Jazyková učebna'!$C$86:$K$167</definedName>
    <definedName name="_xlnm._FilterDatabase" localSheetId="6" hidden="1">'2.36 - Jazyková učebna'!$C$86:$K$167</definedName>
    <definedName name="_xlnm._FilterDatabase" localSheetId="7" hidden="1">'3.02 - Jazyková učebna'!$C$85:$K$153</definedName>
    <definedName name="_xlnm._FilterDatabase" localSheetId="8" hidden="1">'3.06 - Kabinet informatiky'!$C$82:$K$99</definedName>
    <definedName name="_xlnm.Print_Titles" localSheetId="1">'2.01 - Učebna robotiky'!$86:$86</definedName>
    <definedName name="_xlnm.Print_Titles" localSheetId="2">'2.02 - IT učebna'!$85:$85</definedName>
    <definedName name="_xlnm.Print_Titles" localSheetId="3">'2.33 - Kabinet výchovného...'!$82:$82</definedName>
    <definedName name="_xlnm.Print_Titles" localSheetId="4">'2.34 - Kabinet jazyků'!$82:$82</definedName>
    <definedName name="_xlnm.Print_Titles" localSheetId="5">'2.35 - Jazyková učebna'!$86:$86</definedName>
    <definedName name="_xlnm.Print_Titles" localSheetId="6">'2.36 - Jazyková učebna'!$86:$86</definedName>
    <definedName name="_xlnm.Print_Titles" localSheetId="7">'3.02 - Jazyková učebna'!$85:$85</definedName>
    <definedName name="_xlnm.Print_Titles" localSheetId="8">'3.06 - Kabinet informatiky'!$82:$82</definedName>
    <definedName name="_xlnm.Print_Titles" localSheetId="0">'Rekapitulace '!$52:$52</definedName>
    <definedName name="_xlnm.Print_Area" localSheetId="1">'2.01 - Učebna robotiky'!$C$4:$J$39,'2.01 - Učebna robotiky'!$C$45:$J$68,'2.01 - Učebna robotiky'!$C$74:$K$143</definedName>
    <definedName name="_xlnm.Print_Area" localSheetId="2">'2.02 - IT učebna'!$C$4:$J$39,'2.02 - IT učebna'!$C$45:$J$67,'2.02 - IT učebna'!$C$73:$K$141</definedName>
    <definedName name="_xlnm.Print_Area" localSheetId="3">'2.33 - Kabinet výchovného...'!$C$4:$J$39,'2.33 - Kabinet výchovného...'!$C$45:$J$64,'2.33 - Kabinet výchovného...'!$C$70:$K$114</definedName>
    <definedName name="_xlnm.Print_Area" localSheetId="4">'2.34 - Kabinet jazyků'!$C$4:$J$39,'2.34 - Kabinet jazyků'!$C$45:$J$64,'2.34 - Kabinet jazyků'!$C$70:$K$99</definedName>
    <definedName name="_xlnm.Print_Area" localSheetId="5">'2.35 - Jazyková učebna'!$C$4:$J$39,'2.35 - Jazyková učebna'!$C$45:$J$68,'2.35 - Jazyková učebna'!$C$74:$K$167</definedName>
    <definedName name="_xlnm.Print_Area" localSheetId="6">'2.36 - Jazyková učebna'!$C$4:$J$39,'2.36 - Jazyková učebna'!$C$45:$J$68,'2.36 - Jazyková učebna'!$C$74:$K$167</definedName>
    <definedName name="_xlnm.Print_Area" localSheetId="7">'3.02 - Jazyková učebna'!$C$4:$J$39,'3.02 - Jazyková učebna'!$C$45:$J$67,'3.02 - Jazyková učebna'!$C$73:$K$153</definedName>
    <definedName name="_xlnm.Print_Area" localSheetId="8">'3.06 - Kabinet informatiky'!$C$4:$J$39,'3.06 - Kabinet informatiky'!$C$45:$J$64,'3.06 - Kabinet informatiky'!$C$70:$K$99</definedName>
    <definedName name="_xlnm.Print_Area" localSheetId="9">'Pokyny pro vyplnění'!$B$2:$K$71,'Pokyny pro vyplnění'!$B$74:$K$118,'Pokyny pro vyplnění'!$B$121:$K$161,'Pokyny pro vyplnění'!$B$164:$K$219</definedName>
    <definedName name="_xlnm.Print_Area" localSheetId="0">'Rekapitulace '!$D$4:$AO$36,'Rekapitulace '!$C$42:$AQ$63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9" l="1"/>
  <c r="J36" i="9"/>
  <c r="AY62" i="1" s="1"/>
  <c r="J35" i="9"/>
  <c r="AX62" i="1" s="1"/>
  <c r="BI97" i="9"/>
  <c r="BH97" i="9"/>
  <c r="BG97" i="9"/>
  <c r="BF97" i="9"/>
  <c r="T97" i="9"/>
  <c r="R97" i="9"/>
  <c r="P97" i="9"/>
  <c r="BI94" i="9"/>
  <c r="BH94" i="9"/>
  <c r="F36" i="9" s="1"/>
  <c r="BG94" i="9"/>
  <c r="BF94" i="9"/>
  <c r="T94" i="9"/>
  <c r="R94" i="9"/>
  <c r="P94" i="9"/>
  <c r="BI91" i="9"/>
  <c r="BH91" i="9"/>
  <c r="BG91" i="9"/>
  <c r="BF91" i="9"/>
  <c r="T91" i="9"/>
  <c r="R91" i="9"/>
  <c r="P91" i="9"/>
  <c r="BI86" i="9"/>
  <c r="BH86" i="9"/>
  <c r="BG86" i="9"/>
  <c r="BF86" i="9"/>
  <c r="J34" i="9" s="1"/>
  <c r="T86" i="9"/>
  <c r="T85" i="9"/>
  <c r="T84" i="9" s="1"/>
  <c r="R86" i="9"/>
  <c r="R85" i="9"/>
  <c r="R84" i="9" s="1"/>
  <c r="P86" i="9"/>
  <c r="P85" i="9"/>
  <c r="P84" i="9" s="1"/>
  <c r="J80" i="9"/>
  <c r="J79" i="9"/>
  <c r="F79" i="9"/>
  <c r="F77" i="9"/>
  <c r="E75" i="9"/>
  <c r="J55" i="9"/>
  <c r="J54" i="9"/>
  <c r="F54" i="9"/>
  <c r="F52" i="9"/>
  <c r="E50" i="9"/>
  <c r="J18" i="9"/>
  <c r="E18" i="9"/>
  <c r="F80" i="9" s="1"/>
  <c r="J17" i="9"/>
  <c r="J12" i="9"/>
  <c r="J52" i="9" s="1"/>
  <c r="E7" i="9"/>
  <c r="E73" i="9" s="1"/>
  <c r="J37" i="8"/>
  <c r="J36" i="8"/>
  <c r="AY61" i="1" s="1"/>
  <c r="J35" i="8"/>
  <c r="AX61" i="1"/>
  <c r="BI151" i="8"/>
  <c r="BH151" i="8"/>
  <c r="BG151" i="8"/>
  <c r="BF151" i="8"/>
  <c r="T151" i="8"/>
  <c r="R151" i="8"/>
  <c r="P151" i="8"/>
  <c r="BI148" i="8"/>
  <c r="BH148" i="8"/>
  <c r="BG148" i="8"/>
  <c r="BF148" i="8"/>
  <c r="T148" i="8"/>
  <c r="R148" i="8"/>
  <c r="P148" i="8"/>
  <c r="BI143" i="8"/>
  <c r="BH143" i="8"/>
  <c r="BG143" i="8"/>
  <c r="BF143" i="8"/>
  <c r="T143" i="8"/>
  <c r="R143" i="8"/>
  <c r="P143" i="8"/>
  <c r="BI140" i="8"/>
  <c r="BH140" i="8"/>
  <c r="BG140" i="8"/>
  <c r="BF140" i="8"/>
  <c r="T140" i="8"/>
  <c r="R140" i="8"/>
  <c r="P140" i="8"/>
  <c r="BI137" i="8"/>
  <c r="BH137" i="8"/>
  <c r="BG137" i="8"/>
  <c r="BF137" i="8"/>
  <c r="T137" i="8"/>
  <c r="R137" i="8"/>
  <c r="P137" i="8"/>
  <c r="BI134" i="8"/>
  <c r="BH134" i="8"/>
  <c r="BG134" i="8"/>
  <c r="BF134" i="8"/>
  <c r="T134" i="8"/>
  <c r="R134" i="8"/>
  <c r="P134" i="8"/>
  <c r="BI130" i="8"/>
  <c r="BH130" i="8"/>
  <c r="BG130" i="8"/>
  <c r="BF130" i="8"/>
  <c r="T130" i="8"/>
  <c r="R130" i="8"/>
  <c r="P130" i="8"/>
  <c r="BI127" i="8"/>
  <c r="BH127" i="8"/>
  <c r="BG127" i="8"/>
  <c r="BF127" i="8"/>
  <c r="T127" i="8"/>
  <c r="R127" i="8"/>
  <c r="P127" i="8"/>
  <c r="BI124" i="8"/>
  <c r="BH124" i="8"/>
  <c r="BG124" i="8"/>
  <c r="BF124" i="8"/>
  <c r="T124" i="8"/>
  <c r="R124" i="8"/>
  <c r="P124" i="8"/>
  <c r="BI121" i="8"/>
  <c r="BH121" i="8"/>
  <c r="BG121" i="8"/>
  <c r="BF121" i="8"/>
  <c r="T121" i="8"/>
  <c r="R121" i="8"/>
  <c r="P121" i="8"/>
  <c r="BI118" i="8"/>
  <c r="BH118" i="8"/>
  <c r="BG118" i="8"/>
  <c r="BF118" i="8"/>
  <c r="T118" i="8"/>
  <c r="R118" i="8"/>
  <c r="P118" i="8"/>
  <c r="BI115" i="8"/>
  <c r="BH115" i="8"/>
  <c r="BG115" i="8"/>
  <c r="BF115" i="8"/>
  <c r="T115" i="8"/>
  <c r="R115" i="8"/>
  <c r="P115" i="8"/>
  <c r="BI112" i="8"/>
  <c r="BH112" i="8"/>
  <c r="BG112" i="8"/>
  <c r="BF112" i="8"/>
  <c r="T112" i="8"/>
  <c r="R112" i="8"/>
  <c r="P112" i="8"/>
  <c r="BI108" i="8"/>
  <c r="BH108" i="8"/>
  <c r="BG108" i="8"/>
  <c r="BF108" i="8"/>
  <c r="T108" i="8"/>
  <c r="R108" i="8"/>
  <c r="P108" i="8"/>
  <c r="BI105" i="8"/>
  <c r="BH105" i="8"/>
  <c r="BG105" i="8"/>
  <c r="BF105" i="8"/>
  <c r="T105" i="8"/>
  <c r="R105" i="8"/>
  <c r="P105" i="8"/>
  <c r="BI102" i="8"/>
  <c r="BH102" i="8"/>
  <c r="BG102" i="8"/>
  <c r="BF102" i="8"/>
  <c r="T102" i="8"/>
  <c r="R102" i="8"/>
  <c r="P102" i="8"/>
  <c r="BI99" i="8"/>
  <c r="BH99" i="8"/>
  <c r="BG99" i="8"/>
  <c r="BF99" i="8"/>
  <c r="T99" i="8"/>
  <c r="R99" i="8"/>
  <c r="P99" i="8"/>
  <c r="BI96" i="8"/>
  <c r="BH96" i="8"/>
  <c r="BG96" i="8"/>
  <c r="BF96" i="8"/>
  <c r="T96" i="8"/>
  <c r="R96" i="8"/>
  <c r="P96" i="8"/>
  <c r="BI93" i="8"/>
  <c r="BH93" i="8"/>
  <c r="BG93" i="8"/>
  <c r="BF93" i="8"/>
  <c r="T93" i="8"/>
  <c r="R93" i="8"/>
  <c r="P93" i="8"/>
  <c r="BI90" i="8"/>
  <c r="BH90" i="8"/>
  <c r="BG90" i="8"/>
  <c r="BF90" i="8"/>
  <c r="T90" i="8"/>
  <c r="R90" i="8"/>
  <c r="P90" i="8"/>
  <c r="J83" i="8"/>
  <c r="J82" i="8"/>
  <c r="F82" i="8"/>
  <c r="F80" i="8"/>
  <c r="E78" i="8"/>
  <c r="J55" i="8"/>
  <c r="J54" i="8"/>
  <c r="F54" i="8"/>
  <c r="F52" i="8"/>
  <c r="E50" i="8"/>
  <c r="J18" i="8"/>
  <c r="E18" i="8"/>
  <c r="F83" i="8" s="1"/>
  <c r="J17" i="8"/>
  <c r="J12" i="8"/>
  <c r="J80" i="8" s="1"/>
  <c r="E7" i="8"/>
  <c r="E76" i="8" s="1"/>
  <c r="J37" i="7"/>
  <c r="J36" i="7"/>
  <c r="AY60" i="1" s="1"/>
  <c r="J35" i="7"/>
  <c r="AX60" i="1" s="1"/>
  <c r="BI165" i="7"/>
  <c r="BH165" i="7"/>
  <c r="BG165" i="7"/>
  <c r="BF165" i="7"/>
  <c r="T165" i="7"/>
  <c r="R165" i="7"/>
  <c r="P165" i="7"/>
  <c r="BI162" i="7"/>
  <c r="BH162" i="7"/>
  <c r="BG162" i="7"/>
  <c r="BF162" i="7"/>
  <c r="T162" i="7"/>
  <c r="R162" i="7"/>
  <c r="P162" i="7"/>
  <c r="BI159" i="7"/>
  <c r="BH159" i="7"/>
  <c r="BG159" i="7"/>
  <c r="BF159" i="7"/>
  <c r="T159" i="7"/>
  <c r="R159" i="7"/>
  <c r="P159" i="7"/>
  <c r="BI156" i="7"/>
  <c r="BH156" i="7"/>
  <c r="BG156" i="7"/>
  <c r="BF156" i="7"/>
  <c r="T156" i="7"/>
  <c r="R156" i="7"/>
  <c r="P156" i="7"/>
  <c r="BI151" i="7"/>
  <c r="BH151" i="7"/>
  <c r="BG151" i="7"/>
  <c r="BF151" i="7"/>
  <c r="T151" i="7"/>
  <c r="R151" i="7"/>
  <c r="P151" i="7"/>
  <c r="BI148" i="7"/>
  <c r="BH148" i="7"/>
  <c r="BG148" i="7"/>
  <c r="BF148" i="7"/>
  <c r="T148" i="7"/>
  <c r="R148" i="7"/>
  <c r="P148" i="7"/>
  <c r="BI145" i="7"/>
  <c r="BH145" i="7"/>
  <c r="BG145" i="7"/>
  <c r="BF145" i="7"/>
  <c r="T145" i="7"/>
  <c r="R145" i="7"/>
  <c r="P145" i="7"/>
  <c r="BI141" i="7"/>
  <c r="BH141" i="7"/>
  <c r="BG141" i="7"/>
  <c r="BF141" i="7"/>
  <c r="T141" i="7"/>
  <c r="R141" i="7"/>
  <c r="P141" i="7"/>
  <c r="BI138" i="7"/>
  <c r="BH138" i="7"/>
  <c r="BG138" i="7"/>
  <c r="BF138" i="7"/>
  <c r="T138" i="7"/>
  <c r="R138" i="7"/>
  <c r="P138" i="7"/>
  <c r="BI135" i="7"/>
  <c r="BH135" i="7"/>
  <c r="BG135" i="7"/>
  <c r="BF135" i="7"/>
  <c r="T135" i="7"/>
  <c r="R135" i="7"/>
  <c r="P135" i="7"/>
  <c r="BI132" i="7"/>
  <c r="BH132" i="7"/>
  <c r="BG132" i="7"/>
  <c r="BF132" i="7"/>
  <c r="T132" i="7"/>
  <c r="R132" i="7"/>
  <c r="P132" i="7"/>
  <c r="BI129" i="7"/>
  <c r="BH129" i="7"/>
  <c r="BG129" i="7"/>
  <c r="BF129" i="7"/>
  <c r="T129" i="7"/>
  <c r="R129" i="7"/>
  <c r="P129" i="7"/>
  <c r="BI126" i="7"/>
  <c r="BH126" i="7"/>
  <c r="BG126" i="7"/>
  <c r="BF126" i="7"/>
  <c r="T126" i="7"/>
  <c r="R126" i="7"/>
  <c r="P126" i="7"/>
  <c r="BI123" i="7"/>
  <c r="BH123" i="7"/>
  <c r="BG123" i="7"/>
  <c r="BF123" i="7"/>
  <c r="T123" i="7"/>
  <c r="R123" i="7"/>
  <c r="P123" i="7"/>
  <c r="BI119" i="7"/>
  <c r="BH119" i="7"/>
  <c r="BG119" i="7"/>
  <c r="BF119" i="7"/>
  <c r="T119" i="7"/>
  <c r="R119" i="7"/>
  <c r="P119" i="7"/>
  <c r="BI116" i="7"/>
  <c r="BH116" i="7"/>
  <c r="BG116" i="7"/>
  <c r="BF116" i="7"/>
  <c r="T116" i="7"/>
  <c r="R116" i="7"/>
  <c r="P116" i="7"/>
  <c r="BI113" i="7"/>
  <c r="BH113" i="7"/>
  <c r="BG113" i="7"/>
  <c r="BF113" i="7"/>
  <c r="T113" i="7"/>
  <c r="R113" i="7"/>
  <c r="P113" i="7"/>
  <c r="BI110" i="7"/>
  <c r="BH110" i="7"/>
  <c r="BG110" i="7"/>
  <c r="BF110" i="7"/>
  <c r="T110" i="7"/>
  <c r="R110" i="7"/>
  <c r="P110" i="7"/>
  <c r="BI107" i="7"/>
  <c r="BH107" i="7"/>
  <c r="BG107" i="7"/>
  <c r="BF107" i="7"/>
  <c r="T107" i="7"/>
  <c r="R107" i="7"/>
  <c r="P107" i="7"/>
  <c r="BI104" i="7"/>
  <c r="BH104" i="7"/>
  <c r="BG104" i="7"/>
  <c r="BF104" i="7"/>
  <c r="T104" i="7"/>
  <c r="R104" i="7"/>
  <c r="P104" i="7"/>
  <c r="BI101" i="7"/>
  <c r="BH101" i="7"/>
  <c r="BG101" i="7"/>
  <c r="BF101" i="7"/>
  <c r="T101" i="7"/>
  <c r="R101" i="7"/>
  <c r="P101" i="7"/>
  <c r="BI98" i="7"/>
  <c r="BH98" i="7"/>
  <c r="BG98" i="7"/>
  <c r="BF98" i="7"/>
  <c r="T98" i="7"/>
  <c r="R98" i="7"/>
  <c r="P98" i="7"/>
  <c r="BI95" i="7"/>
  <c r="BH95" i="7"/>
  <c r="BG95" i="7"/>
  <c r="BF95" i="7"/>
  <c r="T95" i="7"/>
  <c r="R95" i="7"/>
  <c r="P95" i="7"/>
  <c r="BI90" i="7"/>
  <c r="BH90" i="7"/>
  <c r="BG90" i="7"/>
  <c r="BF90" i="7"/>
  <c r="T90" i="7"/>
  <c r="T89" i="7"/>
  <c r="R90" i="7"/>
  <c r="R89" i="7" s="1"/>
  <c r="P90" i="7"/>
  <c r="P89" i="7" s="1"/>
  <c r="J84" i="7"/>
  <c r="J83" i="7"/>
  <c r="F83" i="7"/>
  <c r="F81" i="7"/>
  <c r="E79" i="7"/>
  <c r="J55" i="7"/>
  <c r="J54" i="7"/>
  <c r="F54" i="7"/>
  <c r="F52" i="7"/>
  <c r="E50" i="7"/>
  <c r="J18" i="7"/>
  <c r="E18" i="7"/>
  <c r="F84" i="7" s="1"/>
  <c r="J17" i="7"/>
  <c r="J12" i="7"/>
  <c r="J81" i="7" s="1"/>
  <c r="E7" i="7"/>
  <c r="E48" i="7"/>
  <c r="J93" i="6"/>
  <c r="J37" i="6"/>
  <c r="J36" i="6"/>
  <c r="AY59" i="1" s="1"/>
  <c r="J35" i="6"/>
  <c r="AX59" i="1" s="1"/>
  <c r="BI165" i="6"/>
  <c r="BH165" i="6"/>
  <c r="BG165" i="6"/>
  <c r="BF165" i="6"/>
  <c r="T165" i="6"/>
  <c r="R165" i="6"/>
  <c r="P165" i="6"/>
  <c r="BI162" i="6"/>
  <c r="BH162" i="6"/>
  <c r="BG162" i="6"/>
  <c r="BF162" i="6"/>
  <c r="T162" i="6"/>
  <c r="R162" i="6"/>
  <c r="P162" i="6"/>
  <c r="BI159" i="6"/>
  <c r="BH159" i="6"/>
  <c r="BG159" i="6"/>
  <c r="BF159" i="6"/>
  <c r="T159" i="6"/>
  <c r="R159" i="6"/>
  <c r="P159" i="6"/>
  <c r="BI156" i="6"/>
  <c r="BH156" i="6"/>
  <c r="BG156" i="6"/>
  <c r="BF156" i="6"/>
  <c r="T156" i="6"/>
  <c r="R156" i="6"/>
  <c r="P156" i="6"/>
  <c r="BI151" i="6"/>
  <c r="BH151" i="6"/>
  <c r="BG151" i="6"/>
  <c r="BF151" i="6"/>
  <c r="T151" i="6"/>
  <c r="R151" i="6"/>
  <c r="P151" i="6"/>
  <c r="BI148" i="6"/>
  <c r="BH148" i="6"/>
  <c r="BG148" i="6"/>
  <c r="BF148" i="6"/>
  <c r="T148" i="6"/>
  <c r="R148" i="6"/>
  <c r="P148" i="6"/>
  <c r="BI145" i="6"/>
  <c r="BH145" i="6"/>
  <c r="BG145" i="6"/>
  <c r="BF145" i="6"/>
  <c r="T145" i="6"/>
  <c r="R145" i="6"/>
  <c r="P145" i="6"/>
  <c r="BI141" i="6"/>
  <c r="BH141" i="6"/>
  <c r="BG141" i="6"/>
  <c r="BF141" i="6"/>
  <c r="T141" i="6"/>
  <c r="R141" i="6"/>
  <c r="P141" i="6"/>
  <c r="BI138" i="6"/>
  <c r="BH138" i="6"/>
  <c r="BG138" i="6"/>
  <c r="BF138" i="6"/>
  <c r="T138" i="6"/>
  <c r="R138" i="6"/>
  <c r="P138" i="6"/>
  <c r="BI135" i="6"/>
  <c r="BH135" i="6"/>
  <c r="BG135" i="6"/>
  <c r="BF135" i="6"/>
  <c r="T135" i="6"/>
  <c r="R135" i="6"/>
  <c r="P135" i="6"/>
  <c r="BI132" i="6"/>
  <c r="BH132" i="6"/>
  <c r="BG132" i="6"/>
  <c r="BF132" i="6"/>
  <c r="T132" i="6"/>
  <c r="R132" i="6"/>
  <c r="P132" i="6"/>
  <c r="BI129" i="6"/>
  <c r="BH129" i="6"/>
  <c r="BG129" i="6"/>
  <c r="BF129" i="6"/>
  <c r="T129" i="6"/>
  <c r="R129" i="6"/>
  <c r="P129" i="6"/>
  <c r="BI126" i="6"/>
  <c r="BH126" i="6"/>
  <c r="BG126" i="6"/>
  <c r="BF126" i="6"/>
  <c r="T126" i="6"/>
  <c r="R126" i="6"/>
  <c r="P126" i="6"/>
  <c r="BI123" i="6"/>
  <c r="BH123" i="6"/>
  <c r="BG123" i="6"/>
  <c r="BF123" i="6"/>
  <c r="T123" i="6"/>
  <c r="R123" i="6"/>
  <c r="P123" i="6"/>
  <c r="BI119" i="6"/>
  <c r="BH119" i="6"/>
  <c r="BG119" i="6"/>
  <c r="BF119" i="6"/>
  <c r="T119" i="6"/>
  <c r="R119" i="6"/>
  <c r="P119" i="6"/>
  <c r="BI116" i="6"/>
  <c r="BH116" i="6"/>
  <c r="BG116" i="6"/>
  <c r="BF116" i="6"/>
  <c r="T116" i="6"/>
  <c r="R116" i="6"/>
  <c r="P116" i="6"/>
  <c r="BI113" i="6"/>
  <c r="BH113" i="6"/>
  <c r="BG113" i="6"/>
  <c r="BF113" i="6"/>
  <c r="T113" i="6"/>
  <c r="R113" i="6"/>
  <c r="P113" i="6"/>
  <c r="BI110" i="6"/>
  <c r="BH110" i="6"/>
  <c r="BG110" i="6"/>
  <c r="BF110" i="6"/>
  <c r="T110" i="6"/>
  <c r="R110" i="6"/>
  <c r="P110" i="6"/>
  <c r="BI107" i="6"/>
  <c r="BH107" i="6"/>
  <c r="BG107" i="6"/>
  <c r="BF107" i="6"/>
  <c r="T107" i="6"/>
  <c r="R107" i="6"/>
  <c r="P107" i="6"/>
  <c r="BI104" i="6"/>
  <c r="BH104" i="6"/>
  <c r="BG104" i="6"/>
  <c r="BF104" i="6"/>
  <c r="T104" i="6"/>
  <c r="R104" i="6"/>
  <c r="P104" i="6"/>
  <c r="BI101" i="6"/>
  <c r="BH101" i="6"/>
  <c r="BG101" i="6"/>
  <c r="BF101" i="6"/>
  <c r="T101" i="6"/>
  <c r="R101" i="6"/>
  <c r="P101" i="6"/>
  <c r="BI98" i="6"/>
  <c r="BH98" i="6"/>
  <c r="BG98" i="6"/>
  <c r="BF98" i="6"/>
  <c r="T98" i="6"/>
  <c r="R98" i="6"/>
  <c r="P98" i="6"/>
  <c r="BI95" i="6"/>
  <c r="BH95" i="6"/>
  <c r="BG95" i="6"/>
  <c r="BF95" i="6"/>
  <c r="T95" i="6"/>
  <c r="R95" i="6"/>
  <c r="P95" i="6"/>
  <c r="J62" i="6"/>
  <c r="BI90" i="6"/>
  <c r="BH90" i="6"/>
  <c r="BG90" i="6"/>
  <c r="BF90" i="6"/>
  <c r="T90" i="6"/>
  <c r="T89" i="6" s="1"/>
  <c r="R90" i="6"/>
  <c r="R89" i="6"/>
  <c r="P90" i="6"/>
  <c r="P89" i="6"/>
  <c r="J84" i="6"/>
  <c r="J83" i="6"/>
  <c r="F83" i="6"/>
  <c r="F81" i="6"/>
  <c r="E79" i="6"/>
  <c r="J55" i="6"/>
  <c r="J54" i="6"/>
  <c r="F54" i="6"/>
  <c r="F52" i="6"/>
  <c r="E50" i="6"/>
  <c r="J18" i="6"/>
  <c r="E18" i="6"/>
  <c r="F84" i="6" s="1"/>
  <c r="J17" i="6"/>
  <c r="J12" i="6"/>
  <c r="J81" i="6"/>
  <c r="E7" i="6"/>
  <c r="E48" i="6" s="1"/>
  <c r="J37" i="5"/>
  <c r="J36" i="5"/>
  <c r="AY58" i="1"/>
  <c r="J35" i="5"/>
  <c r="AX58" i="1" s="1"/>
  <c r="BI97" i="5"/>
  <c r="BH97" i="5"/>
  <c r="BG97" i="5"/>
  <c r="BF97" i="5"/>
  <c r="T97" i="5"/>
  <c r="R97" i="5"/>
  <c r="P97" i="5"/>
  <c r="BI94" i="5"/>
  <c r="BH94" i="5"/>
  <c r="BG94" i="5"/>
  <c r="BF94" i="5"/>
  <c r="T94" i="5"/>
  <c r="R94" i="5"/>
  <c r="P94" i="5"/>
  <c r="BI91" i="5"/>
  <c r="BH91" i="5"/>
  <c r="BG91" i="5"/>
  <c r="BF91" i="5"/>
  <c r="T91" i="5"/>
  <c r="R91" i="5"/>
  <c r="P91" i="5"/>
  <c r="BI86" i="5"/>
  <c r="BH86" i="5"/>
  <c r="BG86" i="5"/>
  <c r="BF86" i="5"/>
  <c r="T86" i="5"/>
  <c r="T85" i="5" s="1"/>
  <c r="T84" i="5" s="1"/>
  <c r="R86" i="5"/>
  <c r="R85" i="5"/>
  <c r="R84" i="5"/>
  <c r="P86" i="5"/>
  <c r="P85" i="5"/>
  <c r="P84" i="5" s="1"/>
  <c r="J80" i="5"/>
  <c r="J79" i="5"/>
  <c r="F79" i="5"/>
  <c r="F77" i="5"/>
  <c r="E75" i="5"/>
  <c r="J55" i="5"/>
  <c r="J54" i="5"/>
  <c r="F54" i="5"/>
  <c r="F52" i="5"/>
  <c r="E50" i="5"/>
  <c r="J18" i="5"/>
  <c r="E18" i="5"/>
  <c r="F80" i="5"/>
  <c r="J17" i="5"/>
  <c r="J12" i="5"/>
  <c r="J77" i="5" s="1"/>
  <c r="E7" i="5"/>
  <c r="E73" i="5"/>
  <c r="J37" i="4"/>
  <c r="J36" i="4"/>
  <c r="AY57" i="1"/>
  <c r="J35" i="4"/>
  <c r="AX57" i="1"/>
  <c r="BI112" i="4"/>
  <c r="BH112" i="4"/>
  <c r="BG112" i="4"/>
  <c r="BF112" i="4"/>
  <c r="T112" i="4"/>
  <c r="R112" i="4"/>
  <c r="P112" i="4"/>
  <c r="BI109" i="4"/>
  <c r="BH109" i="4"/>
  <c r="BG109" i="4"/>
  <c r="BF109" i="4"/>
  <c r="T109" i="4"/>
  <c r="R109" i="4"/>
  <c r="P109" i="4"/>
  <c r="BI106" i="4"/>
  <c r="BH106" i="4"/>
  <c r="BG106" i="4"/>
  <c r="BF106" i="4"/>
  <c r="T106" i="4"/>
  <c r="R106" i="4"/>
  <c r="P106" i="4"/>
  <c r="BI101" i="4"/>
  <c r="BH101" i="4"/>
  <c r="BG101" i="4"/>
  <c r="BF101" i="4"/>
  <c r="T101" i="4"/>
  <c r="R101" i="4"/>
  <c r="P101" i="4"/>
  <c r="BI98" i="4"/>
  <c r="BH98" i="4"/>
  <c r="BG98" i="4"/>
  <c r="BF98" i="4"/>
  <c r="T98" i="4"/>
  <c r="R98" i="4"/>
  <c r="P98" i="4"/>
  <c r="BI95" i="4"/>
  <c r="BH95" i="4"/>
  <c r="BG95" i="4"/>
  <c r="BF95" i="4"/>
  <c r="T95" i="4"/>
  <c r="R95" i="4"/>
  <c r="P95" i="4"/>
  <c r="BI92" i="4"/>
  <c r="BH92" i="4"/>
  <c r="BG92" i="4"/>
  <c r="BF92" i="4"/>
  <c r="T92" i="4"/>
  <c r="R92" i="4"/>
  <c r="P92" i="4"/>
  <c r="BI89" i="4"/>
  <c r="BH89" i="4"/>
  <c r="BG89" i="4"/>
  <c r="BF89" i="4"/>
  <c r="T89" i="4"/>
  <c r="R89" i="4"/>
  <c r="P89" i="4"/>
  <c r="BI86" i="4"/>
  <c r="BH86" i="4"/>
  <c r="BG86" i="4"/>
  <c r="BF86" i="4"/>
  <c r="T86" i="4"/>
  <c r="R86" i="4"/>
  <c r="P86" i="4"/>
  <c r="J80" i="4"/>
  <c r="J79" i="4"/>
  <c r="F79" i="4"/>
  <c r="F77" i="4"/>
  <c r="E75" i="4"/>
  <c r="J55" i="4"/>
  <c r="J54" i="4"/>
  <c r="F54" i="4"/>
  <c r="F52" i="4"/>
  <c r="E50" i="4"/>
  <c r="J18" i="4"/>
  <c r="E18" i="4"/>
  <c r="F80" i="4" s="1"/>
  <c r="J17" i="4"/>
  <c r="J12" i="4"/>
  <c r="J52" i="4" s="1"/>
  <c r="E7" i="4"/>
  <c r="E48" i="4" s="1"/>
  <c r="J37" i="3"/>
  <c r="J36" i="3"/>
  <c r="AY56" i="1" s="1"/>
  <c r="J35" i="3"/>
  <c r="AX56" i="1"/>
  <c r="BI139" i="3"/>
  <c r="BH139" i="3"/>
  <c r="BG139" i="3"/>
  <c r="BF139" i="3"/>
  <c r="T139" i="3"/>
  <c r="R139" i="3"/>
  <c r="P139" i="3"/>
  <c r="BI136" i="3"/>
  <c r="BH136" i="3"/>
  <c r="BG136" i="3"/>
  <c r="BF136" i="3"/>
  <c r="T136" i="3"/>
  <c r="R136" i="3"/>
  <c r="P136" i="3"/>
  <c r="BI133" i="3"/>
  <c r="BH133" i="3"/>
  <c r="BG133" i="3"/>
  <c r="BF133" i="3"/>
  <c r="T133" i="3"/>
  <c r="R133" i="3"/>
  <c r="P133" i="3"/>
  <c r="BI130" i="3"/>
  <c r="BH130" i="3"/>
  <c r="BG130" i="3"/>
  <c r="BF130" i="3"/>
  <c r="T130" i="3"/>
  <c r="R130" i="3"/>
  <c r="P130" i="3"/>
  <c r="BI125" i="3"/>
  <c r="BH125" i="3"/>
  <c r="BG125" i="3"/>
  <c r="BF125" i="3"/>
  <c r="T125" i="3"/>
  <c r="R125" i="3"/>
  <c r="P125" i="3"/>
  <c r="BI122" i="3"/>
  <c r="BH122" i="3"/>
  <c r="BG122" i="3"/>
  <c r="BF122" i="3"/>
  <c r="T122" i="3"/>
  <c r="R122" i="3"/>
  <c r="P122" i="3"/>
  <c r="BI119" i="3"/>
  <c r="BH119" i="3"/>
  <c r="BG119" i="3"/>
  <c r="BF119" i="3"/>
  <c r="T119" i="3"/>
  <c r="R119" i="3"/>
  <c r="P119" i="3"/>
  <c r="BI116" i="3"/>
  <c r="BH116" i="3"/>
  <c r="BG116" i="3"/>
  <c r="BF116" i="3"/>
  <c r="T116" i="3"/>
  <c r="R116" i="3"/>
  <c r="P116" i="3"/>
  <c r="BI112" i="3"/>
  <c r="BH112" i="3"/>
  <c r="BG112" i="3"/>
  <c r="BF112" i="3"/>
  <c r="T112" i="3"/>
  <c r="R112" i="3"/>
  <c r="P112" i="3"/>
  <c r="BI109" i="3"/>
  <c r="BH109" i="3"/>
  <c r="BG109" i="3"/>
  <c r="BF109" i="3"/>
  <c r="T109" i="3"/>
  <c r="R109" i="3"/>
  <c r="P109" i="3"/>
  <c r="BI106" i="3"/>
  <c r="BH106" i="3"/>
  <c r="BG106" i="3"/>
  <c r="BF106" i="3"/>
  <c r="T106" i="3"/>
  <c r="R106" i="3"/>
  <c r="P106" i="3"/>
  <c r="BI103" i="3"/>
  <c r="BH103" i="3"/>
  <c r="BG103" i="3"/>
  <c r="BF103" i="3"/>
  <c r="T103" i="3"/>
  <c r="R103" i="3"/>
  <c r="P103" i="3"/>
  <c r="BI100" i="3"/>
  <c r="BH100" i="3"/>
  <c r="BG100" i="3"/>
  <c r="BF100" i="3"/>
  <c r="T100" i="3"/>
  <c r="R100" i="3"/>
  <c r="P100" i="3"/>
  <c r="BI97" i="3"/>
  <c r="BH97" i="3"/>
  <c r="BG97" i="3"/>
  <c r="BF97" i="3"/>
  <c r="T97" i="3"/>
  <c r="R97" i="3"/>
  <c r="P97" i="3"/>
  <c r="BI94" i="3"/>
  <c r="BH94" i="3"/>
  <c r="BG94" i="3"/>
  <c r="BF94" i="3"/>
  <c r="T94" i="3"/>
  <c r="R94" i="3"/>
  <c r="P94" i="3"/>
  <c r="BI89" i="3"/>
  <c r="BH89" i="3"/>
  <c r="BG89" i="3"/>
  <c r="BF89" i="3"/>
  <c r="T89" i="3"/>
  <c r="T88" i="3"/>
  <c r="R89" i="3"/>
  <c r="R88" i="3" s="1"/>
  <c r="P89" i="3"/>
  <c r="P88" i="3" s="1"/>
  <c r="J83" i="3"/>
  <c r="J82" i="3"/>
  <c r="F82" i="3"/>
  <c r="F80" i="3"/>
  <c r="E78" i="3"/>
  <c r="J55" i="3"/>
  <c r="J54" i="3"/>
  <c r="F54" i="3"/>
  <c r="F52" i="3"/>
  <c r="E50" i="3"/>
  <c r="J18" i="3"/>
  <c r="E18" i="3"/>
  <c r="F83" i="3"/>
  <c r="J17" i="3"/>
  <c r="J12" i="3"/>
  <c r="J80" i="3" s="1"/>
  <c r="E7" i="3"/>
  <c r="E76" i="3"/>
  <c r="J37" i="2"/>
  <c r="J36" i="2"/>
  <c r="AY55" i="1"/>
  <c r="J35" i="2"/>
  <c r="AX55" i="1"/>
  <c r="BI141" i="2"/>
  <c r="BH141" i="2"/>
  <c r="BG141" i="2"/>
  <c r="BF141" i="2"/>
  <c r="T141" i="2"/>
  <c r="R141" i="2"/>
  <c r="P141" i="2"/>
  <c r="BI138" i="2"/>
  <c r="BH138" i="2"/>
  <c r="BG138" i="2"/>
  <c r="BF138" i="2"/>
  <c r="T138" i="2"/>
  <c r="R138" i="2"/>
  <c r="P138" i="2"/>
  <c r="BI133" i="2"/>
  <c r="BH133" i="2"/>
  <c r="BG133" i="2"/>
  <c r="BF133" i="2"/>
  <c r="T133" i="2"/>
  <c r="R133" i="2"/>
  <c r="P133" i="2"/>
  <c r="BI130" i="2"/>
  <c r="BH130" i="2"/>
  <c r="BG130" i="2"/>
  <c r="BF130" i="2"/>
  <c r="T130" i="2"/>
  <c r="R130" i="2"/>
  <c r="P130" i="2"/>
  <c r="BI127" i="2"/>
  <c r="BH127" i="2"/>
  <c r="BG127" i="2"/>
  <c r="BF127" i="2"/>
  <c r="T127" i="2"/>
  <c r="R127" i="2"/>
  <c r="P127" i="2"/>
  <c r="BI124" i="2"/>
  <c r="BH124" i="2"/>
  <c r="BG124" i="2"/>
  <c r="BF124" i="2"/>
  <c r="T124" i="2"/>
  <c r="R124" i="2"/>
  <c r="P124" i="2"/>
  <c r="BI120" i="2"/>
  <c r="BH120" i="2"/>
  <c r="BG120" i="2"/>
  <c r="BF120" i="2"/>
  <c r="T120" i="2"/>
  <c r="R120" i="2"/>
  <c r="P120" i="2"/>
  <c r="BI117" i="2"/>
  <c r="BH117" i="2"/>
  <c r="BG117" i="2"/>
  <c r="BF117" i="2"/>
  <c r="T117" i="2"/>
  <c r="R117" i="2"/>
  <c r="P117" i="2"/>
  <c r="BI114" i="2"/>
  <c r="BH114" i="2"/>
  <c r="BG114" i="2"/>
  <c r="BF114" i="2"/>
  <c r="T114" i="2"/>
  <c r="R114" i="2"/>
  <c r="P114" i="2"/>
  <c r="BI111" i="2"/>
  <c r="BH111" i="2"/>
  <c r="BG111" i="2"/>
  <c r="BF111" i="2"/>
  <c r="T111" i="2"/>
  <c r="R111" i="2"/>
  <c r="P111" i="2"/>
  <c r="BI108" i="2"/>
  <c r="BH108" i="2"/>
  <c r="BG108" i="2"/>
  <c r="BF108" i="2"/>
  <c r="T108" i="2"/>
  <c r="R108" i="2"/>
  <c r="P108" i="2"/>
  <c r="BI105" i="2"/>
  <c r="BH105" i="2"/>
  <c r="BG105" i="2"/>
  <c r="BF105" i="2"/>
  <c r="T105" i="2"/>
  <c r="R105" i="2"/>
  <c r="P105" i="2"/>
  <c r="BI102" i="2"/>
  <c r="BH102" i="2"/>
  <c r="BG102" i="2"/>
  <c r="BF102" i="2"/>
  <c r="T102" i="2"/>
  <c r="R102" i="2"/>
  <c r="P102" i="2"/>
  <c r="BI97" i="2"/>
  <c r="BH97" i="2"/>
  <c r="BG97" i="2"/>
  <c r="BF97" i="2"/>
  <c r="T97" i="2"/>
  <c r="R97" i="2"/>
  <c r="P97" i="2"/>
  <c r="BI94" i="2"/>
  <c r="BH94" i="2"/>
  <c r="BG94" i="2"/>
  <c r="BF94" i="2"/>
  <c r="T94" i="2"/>
  <c r="R94" i="2"/>
  <c r="P94" i="2"/>
  <c r="BI90" i="2"/>
  <c r="BH90" i="2"/>
  <c r="BG90" i="2"/>
  <c r="BF90" i="2"/>
  <c r="T90" i="2"/>
  <c r="T89" i="2" s="1"/>
  <c r="R90" i="2"/>
  <c r="R89" i="2" s="1"/>
  <c r="P90" i="2"/>
  <c r="P89" i="2"/>
  <c r="J84" i="2"/>
  <c r="J83" i="2"/>
  <c r="F83" i="2"/>
  <c r="F81" i="2"/>
  <c r="E79" i="2"/>
  <c r="J55" i="2"/>
  <c r="J54" i="2"/>
  <c r="F54" i="2"/>
  <c r="F52" i="2"/>
  <c r="E50" i="2"/>
  <c r="J18" i="2"/>
  <c r="E18" i="2"/>
  <c r="F84" i="2"/>
  <c r="J17" i="2"/>
  <c r="J12" i="2"/>
  <c r="J52" i="2"/>
  <c r="E7" i="2"/>
  <c r="E77" i="2"/>
  <c r="L50" i="1"/>
  <c r="AM50" i="1"/>
  <c r="AM49" i="1"/>
  <c r="L49" i="1"/>
  <c r="AM47" i="1"/>
  <c r="L47" i="1"/>
  <c r="L45" i="1"/>
  <c r="L44" i="1"/>
  <c r="BK119" i="6"/>
  <c r="J119" i="3"/>
  <c r="BK112" i="4"/>
  <c r="BK133" i="3"/>
  <c r="J94" i="9"/>
  <c r="BK130" i="3"/>
  <c r="BK127" i="8"/>
  <c r="BK162" i="6"/>
  <c r="BK125" i="3"/>
  <c r="BK117" i="2"/>
  <c r="BK156" i="7"/>
  <c r="BK151" i="6"/>
  <c r="BK122" i="3"/>
  <c r="J141" i="7"/>
  <c r="BK114" i="2"/>
  <c r="BK108" i="8"/>
  <c r="BK91" i="5"/>
  <c r="J124" i="8"/>
  <c r="J89" i="4"/>
  <c r="BK119" i="7"/>
  <c r="J130" i="8"/>
  <c r="J134" i="8"/>
  <c r="BK145" i="6"/>
  <c r="BK130" i="8"/>
  <c r="J109" i="4"/>
  <c r="J138" i="6"/>
  <c r="J162" i="7"/>
  <c r="BK135" i="6"/>
  <c r="J127" i="8"/>
  <c r="BK116" i="6"/>
  <c r="BK97" i="9"/>
  <c r="BK139" i="3"/>
  <c r="J141" i="2"/>
  <c r="J98" i="6"/>
  <c r="J102" i="2"/>
  <c r="BK102" i="8"/>
  <c r="J132" i="6"/>
  <c r="J108" i="8"/>
  <c r="BK99" i="8"/>
  <c r="J104" i="7"/>
  <c r="J141" i="6"/>
  <c r="J106" i="3"/>
  <c r="BK111" i="2"/>
  <c r="J139" i="3"/>
  <c r="J119" i="7"/>
  <c r="J119" i="6"/>
  <c r="BK109" i="3"/>
  <c r="J107" i="7"/>
  <c r="BK133" i="2"/>
  <c r="BK138" i="6"/>
  <c r="J137" i="8"/>
  <c r="BK93" i="8"/>
  <c r="BK126" i="7"/>
  <c r="J95" i="6"/>
  <c r="BK106" i="3"/>
  <c r="BK95" i="7"/>
  <c r="J127" i="2"/>
  <c r="AS54" i="1"/>
  <c r="J133" i="3"/>
  <c r="BK134" i="8"/>
  <c r="J93" i="8"/>
  <c r="J126" i="7"/>
  <c r="BK113" i="6"/>
  <c r="BK106" i="4"/>
  <c r="BK91" i="9"/>
  <c r="J106" i="4"/>
  <c r="BK143" i="8"/>
  <c r="BK159" i="7"/>
  <c r="BK118" i="8"/>
  <c r="BK105" i="8"/>
  <c r="J110" i="7"/>
  <c r="J110" i="6"/>
  <c r="J165" i="7"/>
  <c r="BK101" i="6"/>
  <c r="J90" i="7"/>
  <c r="BK119" i="3"/>
  <c r="J159" i="6"/>
  <c r="BK140" i="8"/>
  <c r="J94" i="3"/>
  <c r="J148" i="8"/>
  <c r="J132" i="7"/>
  <c r="J113" i="6"/>
  <c r="BK104" i="7"/>
  <c r="J120" i="2"/>
  <c r="BK113" i="7"/>
  <c r="J89" i="3"/>
  <c r="BK159" i="6"/>
  <c r="J90" i="6"/>
  <c r="J91" i="9"/>
  <c r="BK97" i="2"/>
  <c r="J114" i="2"/>
  <c r="BK145" i="7"/>
  <c r="BK121" i="8"/>
  <c r="BK90" i="7"/>
  <c r="BK126" i="6"/>
  <c r="BK89" i="4"/>
  <c r="J86" i="4"/>
  <c r="BK148" i="7"/>
  <c r="BK107" i="7"/>
  <c r="J156" i="7"/>
  <c r="BK136" i="3"/>
  <c r="J151" i="6"/>
  <c r="BK116" i="3"/>
  <c r="BK89" i="3"/>
  <c r="BK137" i="8"/>
  <c r="J123" i="7"/>
  <c r="BK86" i="5"/>
  <c r="BK110" i="6"/>
  <c r="J151" i="7"/>
  <c r="J107" i="6"/>
  <c r="BK109" i="4"/>
  <c r="J162" i="6"/>
  <c r="BK90" i="2"/>
  <c r="J143" i="8"/>
  <c r="J102" i="8"/>
  <c r="J148" i="6"/>
  <c r="J122" i="3"/>
  <c r="J90" i="2"/>
  <c r="J145" i="6"/>
  <c r="J130" i="2"/>
  <c r="J105" i="2"/>
  <c r="BK132" i="7"/>
  <c r="BK148" i="6"/>
  <c r="BK151" i="8"/>
  <c r="J118" i="8"/>
  <c r="J165" i="6"/>
  <c r="BK132" i="6"/>
  <c r="J92" i="4"/>
  <c r="BK94" i="9"/>
  <c r="BK86" i="4"/>
  <c r="BK94" i="3"/>
  <c r="J126" i="6"/>
  <c r="J98" i="4"/>
  <c r="BK100" i="3"/>
  <c r="J129" i="6"/>
  <c r="BK141" i="2"/>
  <c r="J95" i="7"/>
  <c r="J129" i="7"/>
  <c r="J86" i="5"/>
  <c r="BK112" i="3"/>
  <c r="J138" i="7"/>
  <c r="J91" i="5"/>
  <c r="BK135" i="7"/>
  <c r="BK94" i="2"/>
  <c r="J135" i="6"/>
  <c r="BK110" i="7"/>
  <c r="BK124" i="2"/>
  <c r="J156" i="6"/>
  <c r="BK97" i="3"/>
  <c r="BK130" i="2"/>
  <c r="J101" i="6"/>
  <c r="BK86" i="9"/>
  <c r="BK127" i="2"/>
  <c r="BK98" i="7"/>
  <c r="J125" i="3"/>
  <c r="BK108" i="2"/>
  <c r="BK115" i="8"/>
  <c r="J123" i="6"/>
  <c r="J98" i="7"/>
  <c r="J116" i="6"/>
  <c r="BK162" i="7"/>
  <c r="BK102" i="2"/>
  <c r="J121" i="8"/>
  <c r="BK101" i="7"/>
  <c r="J109" i="3"/>
  <c r="BK97" i="5"/>
  <c r="BK138" i="7"/>
  <c r="BK148" i="8"/>
  <c r="J90" i="8"/>
  <c r="J115" i="8"/>
  <c r="J96" i="8"/>
  <c r="BK165" i="6"/>
  <c r="J130" i="3"/>
  <c r="BK101" i="4"/>
  <c r="J94" i="2"/>
  <c r="J108" i="2"/>
  <c r="J113" i="7"/>
  <c r="BK104" i="6"/>
  <c r="J112" i="3"/>
  <c r="J101" i="7"/>
  <c r="BK120" i="2"/>
  <c r="BK112" i="8"/>
  <c r="J138" i="2"/>
  <c r="BK123" i="6"/>
  <c r="BK92" i="4"/>
  <c r="J104" i="6"/>
  <c r="J103" i="3"/>
  <c r="BK141" i="6"/>
  <c r="J116" i="3"/>
  <c r="BK156" i="6"/>
  <c r="BK138" i="2"/>
  <c r="J97" i="2"/>
  <c r="BK98" i="6"/>
  <c r="BK95" i="4"/>
  <c r="BK165" i="7"/>
  <c r="J105" i="8"/>
  <c r="BK94" i="5"/>
  <c r="BK105" i="2"/>
  <c r="J97" i="5"/>
  <c r="J116" i="7"/>
  <c r="BK90" i="6"/>
  <c r="J133" i="2"/>
  <c r="J117" i="2"/>
  <c r="BK96" i="8"/>
  <c r="J97" i="3"/>
  <c r="J112" i="8"/>
  <c r="J112" i="4"/>
  <c r="J101" i="4"/>
  <c r="BK151" i="7"/>
  <c r="J100" i="3"/>
  <c r="J148" i="7"/>
  <c r="J111" i="2"/>
  <c r="BK141" i="7"/>
  <c r="BK90" i="8"/>
  <c r="J136" i="3"/>
  <c r="J95" i="4"/>
  <c r="J145" i="7"/>
  <c r="BK98" i="4"/>
  <c r="J124" i="2"/>
  <c r="BK129" i="7"/>
  <c r="BK123" i="7"/>
  <c r="J140" i="8"/>
  <c r="J135" i="7"/>
  <c r="BK107" i="6"/>
  <c r="J97" i="9"/>
  <c r="J94" i="5"/>
  <c r="BK103" i="3"/>
  <c r="BK116" i="7"/>
  <c r="BK95" i="6"/>
  <c r="J151" i="8"/>
  <c r="J99" i="8"/>
  <c r="BK124" i="8"/>
  <c r="J159" i="7"/>
  <c r="BK129" i="6"/>
  <c r="J86" i="9"/>
  <c r="F34" i="9" l="1"/>
  <c r="F37" i="9"/>
  <c r="BD62" i="1" s="1"/>
  <c r="F35" i="9"/>
  <c r="BB62" i="1" s="1"/>
  <c r="T133" i="8"/>
  <c r="P133" i="8"/>
  <c r="P111" i="8"/>
  <c r="R90" i="9"/>
  <c r="R89" i="9"/>
  <c r="R83" i="9" s="1"/>
  <c r="R133" i="8"/>
  <c r="T90" i="9"/>
  <c r="T89" i="9" s="1"/>
  <c r="T83" i="9" s="1"/>
  <c r="R101" i="2"/>
  <c r="BK137" i="2"/>
  <c r="J137" i="2" s="1"/>
  <c r="J67" i="2" s="1"/>
  <c r="T122" i="6"/>
  <c r="R155" i="6"/>
  <c r="R154" i="6" s="1"/>
  <c r="BK94" i="7"/>
  <c r="T144" i="7"/>
  <c r="R111" i="8"/>
  <c r="P90" i="9"/>
  <c r="P89" i="9" s="1"/>
  <c r="P83" i="9" s="1"/>
  <c r="AU62" i="1" s="1"/>
  <c r="T101" i="2"/>
  <c r="R115" i="3"/>
  <c r="T93" i="2"/>
  <c r="R123" i="2"/>
  <c r="R105" i="4"/>
  <c r="R104" i="4" s="1"/>
  <c r="T90" i="5"/>
  <c r="T89" i="5"/>
  <c r="T83" i="5" s="1"/>
  <c r="R122" i="6"/>
  <c r="T155" i="6"/>
  <c r="T154" i="6" s="1"/>
  <c r="T87" i="6" s="1"/>
  <c r="R122" i="7"/>
  <c r="R93" i="7" s="1"/>
  <c r="R88" i="7" s="1"/>
  <c r="R87" i="7" s="1"/>
  <c r="R155" i="7"/>
  <c r="R154" i="7"/>
  <c r="BK133" i="8"/>
  <c r="J133" i="8" s="1"/>
  <c r="J64" i="8" s="1"/>
  <c r="T147" i="8"/>
  <c r="T146" i="8" s="1"/>
  <c r="BK101" i="2"/>
  <c r="J101" i="2" s="1"/>
  <c r="J64" i="2" s="1"/>
  <c r="P137" i="2"/>
  <c r="P136" i="2" s="1"/>
  <c r="BK129" i="3"/>
  <c r="BK128" i="3" s="1"/>
  <c r="J128" i="3" s="1"/>
  <c r="J65" i="3" s="1"/>
  <c r="R94" i="6"/>
  <c r="P144" i="6"/>
  <c r="BK144" i="7"/>
  <c r="J144" i="7"/>
  <c r="J65" i="7" s="1"/>
  <c r="BK93" i="2"/>
  <c r="J93" i="2" s="1"/>
  <c r="J62" i="2" s="1"/>
  <c r="BK123" i="2"/>
  <c r="J123" i="2" s="1"/>
  <c r="J65" i="2" s="1"/>
  <c r="BE104" i="6"/>
  <c r="R147" i="8"/>
  <c r="R146" i="8"/>
  <c r="P123" i="2"/>
  <c r="T93" i="3"/>
  <c r="P94" i="7"/>
  <c r="T115" i="3"/>
  <c r="BK85" i="4"/>
  <c r="J85" i="4" s="1"/>
  <c r="J61" i="4" s="1"/>
  <c r="R144" i="6"/>
  <c r="R88" i="6" s="1"/>
  <c r="P122" i="7"/>
  <c r="P155" i="7"/>
  <c r="P154" i="7"/>
  <c r="BK89" i="8"/>
  <c r="J89" i="8" s="1"/>
  <c r="J62" i="8" s="1"/>
  <c r="P89" i="8"/>
  <c r="P88" i="8"/>
  <c r="P87" i="8" s="1"/>
  <c r="R89" i="8"/>
  <c r="R88" i="8"/>
  <c r="R87" i="8" s="1"/>
  <c r="R86" i="8" s="1"/>
  <c r="BK105" i="4"/>
  <c r="BK104" i="4" s="1"/>
  <c r="J104" i="4" s="1"/>
  <c r="J62" i="4" s="1"/>
  <c r="T94" i="7"/>
  <c r="T155" i="7"/>
  <c r="T154" i="7" s="1"/>
  <c r="T89" i="8"/>
  <c r="P101" i="2"/>
  <c r="P100" i="2" s="1"/>
  <c r="T137" i="2"/>
  <c r="T136" i="2" s="1"/>
  <c r="P129" i="3"/>
  <c r="P128" i="3"/>
  <c r="P90" i="5"/>
  <c r="P89" i="5"/>
  <c r="P83" i="5"/>
  <c r="AU58" i="1" s="1"/>
  <c r="P94" i="6"/>
  <c r="T144" i="6"/>
  <c r="R144" i="7"/>
  <c r="P93" i="2"/>
  <c r="R137" i="2"/>
  <c r="R136" i="2"/>
  <c r="P115" i="3"/>
  <c r="R85" i="4"/>
  <c r="R84" i="4"/>
  <c r="R83" i="4" s="1"/>
  <c r="R90" i="5"/>
  <c r="R89" i="5"/>
  <c r="R83" i="5" s="1"/>
  <c r="R94" i="7"/>
  <c r="BK147" i="8"/>
  <c r="J147" i="8" s="1"/>
  <c r="J66" i="8" s="1"/>
  <c r="P93" i="3"/>
  <c r="T129" i="3"/>
  <c r="T128" i="3"/>
  <c r="T105" i="4"/>
  <c r="T104" i="4"/>
  <c r="T94" i="6"/>
  <c r="T88" i="6"/>
  <c r="P155" i="6"/>
  <c r="P154" i="6" s="1"/>
  <c r="R93" i="2"/>
  <c r="T123" i="2"/>
  <c r="BK93" i="3"/>
  <c r="R129" i="3"/>
  <c r="R128" i="3"/>
  <c r="T85" i="4"/>
  <c r="T84" i="4" s="1"/>
  <c r="T83" i="4" s="1"/>
  <c r="BK122" i="7"/>
  <c r="J122" i="7" s="1"/>
  <c r="J64" i="7" s="1"/>
  <c r="BK155" i="7"/>
  <c r="BK154" i="7"/>
  <c r="J154" i="7" s="1"/>
  <c r="J66" i="7" s="1"/>
  <c r="T111" i="8"/>
  <c r="R93" i="3"/>
  <c r="R92" i="3"/>
  <c r="R87" i="3"/>
  <c r="R86" i="3" s="1"/>
  <c r="P122" i="6"/>
  <c r="T122" i="7"/>
  <c r="P147" i="8"/>
  <c r="P146" i="8" s="1"/>
  <c r="BK90" i="9"/>
  <c r="J90" i="9" s="1"/>
  <c r="J63" i="9" s="1"/>
  <c r="BK115" i="3"/>
  <c r="J115" i="3"/>
  <c r="J64" i="3" s="1"/>
  <c r="P105" i="4"/>
  <c r="P104" i="4" s="1"/>
  <c r="P83" i="4" s="1"/>
  <c r="AU57" i="1" s="1"/>
  <c r="BK122" i="6"/>
  <c r="J122" i="6" s="1"/>
  <c r="J64" i="6" s="1"/>
  <c r="BK155" i="6"/>
  <c r="BK154" i="6" s="1"/>
  <c r="J154" i="6" s="1"/>
  <c r="J66" i="6" s="1"/>
  <c r="P85" i="4"/>
  <c r="P84" i="4"/>
  <c r="BK90" i="5"/>
  <c r="BK89" i="5" s="1"/>
  <c r="J89" i="5" s="1"/>
  <c r="J62" i="5" s="1"/>
  <c r="BK94" i="6"/>
  <c r="J94" i="6" s="1"/>
  <c r="J63" i="6" s="1"/>
  <c r="BK144" i="6"/>
  <c r="J144" i="6" s="1"/>
  <c r="J65" i="6" s="1"/>
  <c r="P144" i="7"/>
  <c r="BK111" i="8"/>
  <c r="J111" i="8" s="1"/>
  <c r="J63" i="8" s="1"/>
  <c r="BE108" i="2"/>
  <c r="E48" i="3"/>
  <c r="BE106" i="3"/>
  <c r="E48" i="5"/>
  <c r="F55" i="5"/>
  <c r="BE86" i="5"/>
  <c r="BE94" i="5"/>
  <c r="BE95" i="6"/>
  <c r="J52" i="7"/>
  <c r="E77" i="7"/>
  <c r="BE95" i="7"/>
  <c r="BE119" i="7"/>
  <c r="BE123" i="7"/>
  <c r="BE102" i="8"/>
  <c r="BE118" i="8"/>
  <c r="BE130" i="8"/>
  <c r="BE130" i="2"/>
  <c r="J52" i="3"/>
  <c r="BE101" i="4"/>
  <c r="BE123" i="6"/>
  <c r="BE159" i="7"/>
  <c r="BE127" i="2"/>
  <c r="BE90" i="6"/>
  <c r="F55" i="7"/>
  <c r="BE113" i="7"/>
  <c r="BK89" i="7"/>
  <c r="J89" i="7" s="1"/>
  <c r="J61" i="7" s="1"/>
  <c r="E48" i="8"/>
  <c r="F55" i="8"/>
  <c r="BK85" i="9"/>
  <c r="BK84" i="9"/>
  <c r="J84" i="9" s="1"/>
  <c r="J60" i="9" s="1"/>
  <c r="F55" i="4"/>
  <c r="BE86" i="4"/>
  <c r="BE91" i="5"/>
  <c r="E77" i="6"/>
  <c r="BE101" i="7"/>
  <c r="BE104" i="7"/>
  <c r="BE135" i="7"/>
  <c r="BE148" i="7"/>
  <c r="J81" i="2"/>
  <c r="BE120" i="2"/>
  <c r="BE133" i="2"/>
  <c r="F55" i="3"/>
  <c r="BE130" i="3"/>
  <c r="BC62" i="1"/>
  <c r="BE97" i="2"/>
  <c r="BE89" i="3"/>
  <c r="BE133" i="3"/>
  <c r="BE136" i="3"/>
  <c r="BE106" i="4"/>
  <c r="BE97" i="5"/>
  <c r="BE111" i="2"/>
  <c r="BE117" i="2"/>
  <c r="BE125" i="3"/>
  <c r="E73" i="4"/>
  <c r="BE119" i="6"/>
  <c r="BE132" i="6"/>
  <c r="BE162" i="7"/>
  <c r="BA62" i="1"/>
  <c r="BE139" i="3"/>
  <c r="BE109" i="4"/>
  <c r="BK85" i="5"/>
  <c r="J85" i="5" s="1"/>
  <c r="J61" i="5" s="1"/>
  <c r="F55" i="6"/>
  <c r="BE101" i="6"/>
  <c r="BE138" i="6"/>
  <c r="BE165" i="6"/>
  <c r="BE138" i="7"/>
  <c r="BE145" i="7"/>
  <c r="BE165" i="7"/>
  <c r="BE93" i="8"/>
  <c r="BE137" i="8"/>
  <c r="BE143" i="8"/>
  <c r="J52" i="5"/>
  <c r="BE96" i="8"/>
  <c r="BE105" i="8"/>
  <c r="BE140" i="8"/>
  <c r="BE148" i="8"/>
  <c r="BE151" i="8"/>
  <c r="E48" i="2"/>
  <c r="F55" i="2"/>
  <c r="BE90" i="2"/>
  <c r="BE97" i="3"/>
  <c r="BE103" i="3"/>
  <c r="BE119" i="3"/>
  <c r="BK88" i="3"/>
  <c r="BE113" i="6"/>
  <c r="BE159" i="6"/>
  <c r="BE107" i="7"/>
  <c r="BE126" i="7"/>
  <c r="BE138" i="2"/>
  <c r="BE141" i="2"/>
  <c r="BK89" i="2"/>
  <c r="J89" i="2" s="1"/>
  <c r="J61" i="2" s="1"/>
  <c r="BE95" i="4"/>
  <c r="E48" i="9"/>
  <c r="F55" i="9"/>
  <c r="J77" i="9"/>
  <c r="BE86" i="9"/>
  <c r="BE91" i="9"/>
  <c r="BE94" i="9"/>
  <c r="BE97" i="9"/>
  <c r="BE94" i="2"/>
  <c r="BE105" i="2"/>
  <c r="BE112" i="4"/>
  <c r="BE110" i="6"/>
  <c r="BE141" i="6"/>
  <c r="BE145" i="6"/>
  <c r="BE110" i="7"/>
  <c r="BE141" i="7"/>
  <c r="BE151" i="7"/>
  <c r="AW62" i="1"/>
  <c r="BE94" i="3"/>
  <c r="BE107" i="6"/>
  <c r="BE156" i="7"/>
  <c r="J52" i="8"/>
  <c r="BE90" i="8"/>
  <c r="BE99" i="8"/>
  <c r="BE112" i="8"/>
  <c r="BE115" i="8"/>
  <c r="BE121" i="8"/>
  <c r="BE124" i="8"/>
  <c r="J77" i="4"/>
  <c r="BE126" i="6"/>
  <c r="BE129" i="6"/>
  <c r="BK89" i="6"/>
  <c r="J89" i="6" s="1"/>
  <c r="J61" i="6" s="1"/>
  <c r="BE98" i="7"/>
  <c r="BE116" i="7"/>
  <c r="BE109" i="3"/>
  <c r="BE122" i="3"/>
  <c r="J52" i="6"/>
  <c r="BE116" i="6"/>
  <c r="BE135" i="6"/>
  <c r="BE162" i="6"/>
  <c r="BE90" i="7"/>
  <c r="BE129" i="7"/>
  <c r="BE132" i="7"/>
  <c r="BE102" i="2"/>
  <c r="BE114" i="2"/>
  <c r="BE124" i="2"/>
  <c r="BE100" i="3"/>
  <c r="BE112" i="3"/>
  <c r="BE116" i="3"/>
  <c r="BE89" i="4"/>
  <c r="BE92" i="4"/>
  <c r="BE98" i="4"/>
  <c r="BE98" i="6"/>
  <c r="BE148" i="6"/>
  <c r="BE151" i="6"/>
  <c r="BE156" i="6"/>
  <c r="BE108" i="8"/>
  <c r="BE127" i="8"/>
  <c r="BE134" i="8"/>
  <c r="F35" i="7"/>
  <c r="BB60" i="1" s="1"/>
  <c r="J34" i="7"/>
  <c r="AW60" i="1" s="1"/>
  <c r="F36" i="5"/>
  <c r="BC58" i="1" s="1"/>
  <c r="J34" i="3"/>
  <c r="AW56" i="1" s="1"/>
  <c r="J34" i="4"/>
  <c r="AW57" i="1" s="1"/>
  <c r="F36" i="8"/>
  <c r="BC61" i="1" s="1"/>
  <c r="J34" i="5"/>
  <c r="AW58" i="1" s="1"/>
  <c r="F37" i="3"/>
  <c r="BD56" i="1" s="1"/>
  <c r="F34" i="2"/>
  <c r="BA55" i="1" s="1"/>
  <c r="F34" i="7"/>
  <c r="BA60" i="1" s="1"/>
  <c r="F36" i="2"/>
  <c r="BC55" i="1" s="1"/>
  <c r="F37" i="2"/>
  <c r="BD55" i="1" s="1"/>
  <c r="F36" i="7"/>
  <c r="BC60" i="1"/>
  <c r="F35" i="6"/>
  <c r="BB59" i="1" s="1"/>
  <c r="F35" i="4"/>
  <c r="BB57" i="1" s="1"/>
  <c r="J34" i="6"/>
  <c r="AW59" i="1" s="1"/>
  <c r="F35" i="2"/>
  <c r="BB55" i="1" s="1"/>
  <c r="F37" i="5"/>
  <c r="BD58" i="1" s="1"/>
  <c r="F37" i="6"/>
  <c r="BD59" i="1" s="1"/>
  <c r="F36" i="3"/>
  <c r="BC56" i="1" s="1"/>
  <c r="J34" i="8"/>
  <c r="AW61" i="1" s="1"/>
  <c r="F35" i="3"/>
  <c r="BB56" i="1" s="1"/>
  <c r="F35" i="8"/>
  <c r="BB61" i="1" s="1"/>
  <c r="F36" i="4"/>
  <c r="BC57" i="1" s="1"/>
  <c r="F34" i="6"/>
  <c r="BA59" i="1" s="1"/>
  <c r="F34" i="5"/>
  <c r="BA58" i="1" s="1"/>
  <c r="F35" i="5"/>
  <c r="BB58" i="1" s="1"/>
  <c r="F34" i="4"/>
  <c r="BA57" i="1" s="1"/>
  <c r="J34" i="2"/>
  <c r="AW55" i="1" s="1"/>
  <c r="F36" i="6"/>
  <c r="BC59" i="1" s="1"/>
  <c r="F34" i="8"/>
  <c r="BA61" i="1" s="1"/>
  <c r="F37" i="7"/>
  <c r="BD60" i="1" s="1"/>
  <c r="F34" i="3"/>
  <c r="BA56" i="1" s="1"/>
  <c r="F37" i="4"/>
  <c r="BD57" i="1" s="1"/>
  <c r="F37" i="8"/>
  <c r="BD61" i="1" s="1"/>
  <c r="R87" i="6" l="1"/>
  <c r="P88" i="6"/>
  <c r="P87" i="6"/>
  <c r="AU59" i="1" s="1"/>
  <c r="P88" i="2"/>
  <c r="P87" i="2" s="1"/>
  <c r="AU55" i="1" s="1"/>
  <c r="P92" i="3"/>
  <c r="P87" i="3" s="1"/>
  <c r="P86" i="3" s="1"/>
  <c r="AU56" i="1" s="1"/>
  <c r="T100" i="2"/>
  <c r="T88" i="2" s="1"/>
  <c r="T87" i="2" s="1"/>
  <c r="R100" i="2"/>
  <c r="R88" i="2"/>
  <c r="R87" i="2" s="1"/>
  <c r="T88" i="8"/>
  <c r="T87" i="8"/>
  <c r="T86" i="8"/>
  <c r="T92" i="3"/>
  <c r="T87" i="3"/>
  <c r="T86" i="3"/>
  <c r="P93" i="7"/>
  <c r="P88" i="7" s="1"/>
  <c r="P87" i="7" s="1"/>
  <c r="AU60" i="1" s="1"/>
  <c r="BK92" i="3"/>
  <c r="J92" i="3" s="1"/>
  <c r="J62" i="3" s="1"/>
  <c r="P86" i="8"/>
  <c r="AU61" i="1"/>
  <c r="T93" i="7"/>
  <c r="T88" i="7"/>
  <c r="T87" i="7"/>
  <c r="BK93" i="7"/>
  <c r="J93" i="7" s="1"/>
  <c r="J62" i="7" s="1"/>
  <c r="BK84" i="4"/>
  <c r="BK83" i="4" s="1"/>
  <c r="J83" i="4" s="1"/>
  <c r="J59" i="4" s="1"/>
  <c r="J90" i="5"/>
  <c r="J63" i="5"/>
  <c r="J155" i="7"/>
  <c r="J67" i="7" s="1"/>
  <c r="BK88" i="8"/>
  <c r="J88" i="8" s="1"/>
  <c r="J61" i="8" s="1"/>
  <c r="J129" i="3"/>
  <c r="J66" i="3"/>
  <c r="J105" i="4"/>
  <c r="J63" i="4" s="1"/>
  <c r="BK84" i="5"/>
  <c r="BK83" i="5"/>
  <c r="J83" i="5" s="1"/>
  <c r="J59" i="5" s="1"/>
  <c r="BK146" i="8"/>
  <c r="J146" i="8"/>
  <c r="J65" i="8"/>
  <c r="J88" i="3"/>
  <c r="J61" i="3" s="1"/>
  <c r="J94" i="7"/>
  <c r="J63" i="7"/>
  <c r="BK136" i="2"/>
  <c r="J136" i="2"/>
  <c r="J66" i="2" s="1"/>
  <c r="BK89" i="9"/>
  <c r="J89" i="9" s="1"/>
  <c r="J62" i="9" s="1"/>
  <c r="J85" i="9"/>
  <c r="J61" i="9"/>
  <c r="BK88" i="6"/>
  <c r="J88" i="6" s="1"/>
  <c r="J60" i="6" s="1"/>
  <c r="J155" i="6"/>
  <c r="J67" i="6" s="1"/>
  <c r="BK100" i="2"/>
  <c r="J100" i="2" s="1"/>
  <c r="J63" i="2" s="1"/>
  <c r="J93" i="3"/>
  <c r="J63" i="3" s="1"/>
  <c r="BK88" i="7"/>
  <c r="J88" i="7" s="1"/>
  <c r="J60" i="7" s="1"/>
  <c r="F33" i="8"/>
  <c r="AZ61" i="1" s="1"/>
  <c r="J33" i="4"/>
  <c r="AV57" i="1" s="1"/>
  <c r="AT57" i="1" s="1"/>
  <c r="BB54" i="1"/>
  <c r="W31" i="1" s="1"/>
  <c r="J33" i="5"/>
  <c r="AV58" i="1"/>
  <c r="AT58" i="1" s="1"/>
  <c r="J33" i="8"/>
  <c r="AV61" i="1" s="1"/>
  <c r="AT61" i="1" s="1"/>
  <c r="F33" i="9"/>
  <c r="AZ62" i="1" s="1"/>
  <c r="F33" i="2"/>
  <c r="AZ55" i="1" s="1"/>
  <c r="J33" i="9"/>
  <c r="AV62" i="1" s="1"/>
  <c r="AT62" i="1" s="1"/>
  <c r="J33" i="7"/>
  <c r="AV60" i="1" s="1"/>
  <c r="AT60" i="1" s="1"/>
  <c r="BC54" i="1"/>
  <c r="W32" i="1" s="1"/>
  <c r="F33" i="6"/>
  <c r="AZ59" i="1" s="1"/>
  <c r="BA54" i="1"/>
  <c r="W30" i="1" s="1"/>
  <c r="F33" i="7"/>
  <c r="AZ60" i="1" s="1"/>
  <c r="J33" i="6"/>
  <c r="AV59" i="1" s="1"/>
  <c r="AT59" i="1" s="1"/>
  <c r="BD54" i="1"/>
  <c r="W33" i="1" s="1"/>
  <c r="F33" i="4"/>
  <c r="AZ57" i="1" s="1"/>
  <c r="J33" i="2"/>
  <c r="AV55" i="1" s="1"/>
  <c r="AT55" i="1" s="1"/>
  <c r="F33" i="5"/>
  <c r="AZ58" i="1" s="1"/>
  <c r="F33" i="3"/>
  <c r="AZ56" i="1" s="1"/>
  <c r="J33" i="3"/>
  <c r="AV56" i="1" s="1"/>
  <c r="AT56" i="1" s="1"/>
  <c r="BK83" i="9" l="1"/>
  <c r="J83" i="9" s="1"/>
  <c r="BK87" i="3"/>
  <c r="BK86" i="3" s="1"/>
  <c r="J86" i="3" s="1"/>
  <c r="J59" i="3" s="1"/>
  <c r="BK88" i="2"/>
  <c r="BK87" i="2" s="1"/>
  <c r="J87" i="2" s="1"/>
  <c r="J59" i="2" s="1"/>
  <c r="BK87" i="8"/>
  <c r="J87" i="8" s="1"/>
  <c r="J60" i="8" s="1"/>
  <c r="BK87" i="7"/>
  <c r="J87" i="7" s="1"/>
  <c r="J30" i="7" s="1"/>
  <c r="AG60" i="1" s="1"/>
  <c r="AN60" i="1" s="1"/>
  <c r="J84" i="4"/>
  <c r="J60" i="4" s="1"/>
  <c r="J84" i="5"/>
  <c r="J60" i="5" s="1"/>
  <c r="BK87" i="6"/>
  <c r="J87" i="6" s="1"/>
  <c r="J30" i="6" s="1"/>
  <c r="AG59" i="1" s="1"/>
  <c r="AN59" i="1" s="1"/>
  <c r="AX54" i="1"/>
  <c r="J30" i="5"/>
  <c r="AG58" i="1" s="1"/>
  <c r="AN58" i="1" s="1"/>
  <c r="AW54" i="1"/>
  <c r="AK30" i="1" s="1"/>
  <c r="AZ54" i="1"/>
  <c r="AV54" i="1" s="1"/>
  <c r="AK29" i="1" s="1"/>
  <c r="AU54" i="1"/>
  <c r="AY54" i="1"/>
  <c r="J30" i="4"/>
  <c r="AG57" i="1" s="1"/>
  <c r="AN57" i="1" s="1"/>
  <c r="J30" i="9" l="1"/>
  <c r="AG62" i="1" s="1"/>
  <c r="AN62" i="1" s="1"/>
  <c r="J59" i="9"/>
  <c r="J59" i="6"/>
  <c r="BK86" i="8"/>
  <c r="J86" i="8" s="1"/>
  <c r="J59" i="8" s="1"/>
  <c r="J88" i="2"/>
  <c r="J60" i="2" s="1"/>
  <c r="J39" i="7"/>
  <c r="J39" i="5"/>
  <c r="J87" i="3"/>
  <c r="J60" i="3" s="1"/>
  <c r="J39" i="6"/>
  <c r="J59" i="7"/>
  <c r="J39" i="4"/>
  <c r="J30" i="2"/>
  <c r="AG55" i="1" s="1"/>
  <c r="AN55" i="1" s="1"/>
  <c r="W29" i="1"/>
  <c r="J30" i="3"/>
  <c r="AG56" i="1" s="1"/>
  <c r="AN56" i="1" s="1"/>
  <c r="AT54" i="1"/>
  <c r="J39" i="9" l="1"/>
  <c r="J39" i="2"/>
  <c r="J39" i="3"/>
  <c r="J30" i="8"/>
  <c r="AG61" i="1" s="1"/>
  <c r="AN61" i="1" s="1"/>
  <c r="J39" i="8" l="1"/>
  <c r="AG54" i="1"/>
  <c r="AK26" i="1" s="1"/>
  <c r="AK35" i="1" s="1"/>
  <c r="AN54" i="1" l="1"/>
</calcChain>
</file>

<file path=xl/sharedStrings.xml><?xml version="1.0" encoding="utf-8"?>
<sst xmlns="http://schemas.openxmlformats.org/spreadsheetml/2006/main" count="4534" uniqueCount="634">
  <si>
    <t>Export Komplet</t>
  </si>
  <si>
    <t>VZ</t>
  </si>
  <si>
    <t>2.0</t>
  </si>
  <si>
    <t/>
  </si>
  <si>
    <t>False</t>
  </si>
  <si>
    <t>{9f5cccc5-a00e-419e-8485-bed500e36e53}</t>
  </si>
  <si>
    <t>&gt;&gt;  skryté sloupce  &lt;&lt;</t>
  </si>
  <si>
    <t>0,01</t>
  </si>
  <si>
    <t>21</t>
  </si>
  <si>
    <t>12</t>
  </si>
  <si>
    <t>REKAPITULACE STAVBY</t>
  </si>
  <si>
    <t>v ---  níže se nacházejí doplnkové a pomocné údaje k sestavám  --- v</t>
  </si>
  <si>
    <t>0,001</t>
  </si>
  <si>
    <t>Kód:</t>
  </si>
  <si>
    <t>2025033_IT_R01</t>
  </si>
  <si>
    <t>Stavba:</t>
  </si>
  <si>
    <t>ZŠ a MŠ Okružní 1580/57, Aš - stavební úpravy</t>
  </si>
  <si>
    <t>KSO:</t>
  </si>
  <si>
    <t>CC-CZ:</t>
  </si>
  <si>
    <t>Místo:</t>
  </si>
  <si>
    <t>Aš</t>
  </si>
  <si>
    <t>Datum:</t>
  </si>
  <si>
    <t>5. 2. 2026</t>
  </si>
  <si>
    <t>Zadavatel:</t>
  </si>
  <si>
    <t>IČ:</t>
  </si>
  <si>
    <t>00253901</t>
  </si>
  <si>
    <t>Město Aš</t>
  </si>
  <si>
    <t>DIČ:</t>
  </si>
  <si>
    <t>Zhotovitel:</t>
  </si>
  <si>
    <t xml:space="preserve"> </t>
  </si>
  <si>
    <t>Projektant:</t>
  </si>
  <si>
    <t>72202327</t>
  </si>
  <si>
    <t>AVZ, Ing. Václav Zůna</t>
  </si>
  <si>
    <t>True</t>
  </si>
  <si>
    <t>Zpracovatel:</t>
  </si>
  <si>
    <t>04883632</t>
  </si>
  <si>
    <t>Jakub Vilingr</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</si>
  <si>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</si>
  <si>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</si>
  <si>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</si>
  <si>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</si>
  <si>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</si>
  <si>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</si>
  <si>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</si>
  <si>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</si>
  <si>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</si>
  <si>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</si>
  <si>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</si>
  <si>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</si>
  <si>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</si>
  <si>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</si>
  <si>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</si>
  <si>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</si>
  <si>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</si>
  <si>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</si>
  <si>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</si>
  <si>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</si>
  <si>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</si>
  <si>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</si>
  <si>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</si>
  <si>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</si>
  <si>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</si>
  <si>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</si>
  <si>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</si>
  <si>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</si>
  <si>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</si>
  <si>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</si>
  <si>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</si>
  <si>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</si>
  <si>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</si>
  <si>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</si>
  <si>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</si>
  <si>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</si>
  <si>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</si>
  <si>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</si>
  <si>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</si>
  <si>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</si>
  <si>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</si>
  <si>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2.01</t>
  </si>
  <si>
    <t>Učebna robotiky</t>
  </si>
  <si>
    <t>STA</t>
  </si>
  <si>
    <t>1</t>
  </si>
  <si>
    <t>{dcdafd0f-0ed4-4062-a9db-37ad8db79ea1}</t>
  </si>
  <si>
    <t>2</t>
  </si>
  <si>
    <t>2.02</t>
  </si>
  <si>
    <t>IT učebna</t>
  </si>
  <si>
    <t>{f07d71d6-38a4-4c43-a190-5e4a70136e87}</t>
  </si>
  <si>
    <t>2.33</t>
  </si>
  <si>
    <t>Kabinet výchovného poradce</t>
  </si>
  <si>
    <t>{e988135a-0661-4aff-83c7-c21aa87156ef}</t>
  </si>
  <si>
    <t>2.34</t>
  </si>
  <si>
    <t>Kabinet jazyků</t>
  </si>
  <si>
    <t>{5fac91a5-9bc9-48a0-adc4-988952a62762}</t>
  </si>
  <si>
    <t>2.35</t>
  </si>
  <si>
    <t>Jazyková učebna</t>
  </si>
  <si>
    <t>{12662f41-955a-4503-8ef1-93c77147e339}</t>
  </si>
  <si>
    <t>2.36</t>
  </si>
  <si>
    <t>{7d33f713-9097-495a-977f-534a8a65c661}</t>
  </si>
  <si>
    <t>3.02</t>
  </si>
  <si>
    <t>{d121a2a8-671f-4768-96d6-e3a69aa8cc5f}</t>
  </si>
  <si>
    <t>3.06</t>
  </si>
  <si>
    <t>Kabinet informatiky</t>
  </si>
  <si>
    <t>{f4b22e98-7ecd-441d-b11b-260c043ef5de}</t>
  </si>
  <si>
    <t>KRYCÍ LIST SOUPISU PRACÍ</t>
  </si>
  <si>
    <t>Objekt:</t>
  </si>
  <si>
    <t>2.01 - Učebna robotiky</t>
  </si>
  <si>
    <t>REKAPITULACE ČLENĚNÍ SOUPISU PRACÍ</t>
  </si>
  <si>
    <t>Kód dílu - Popis</t>
  </si>
  <si>
    <t>Cena celkem [CZK]</t>
  </si>
  <si>
    <t>-1</t>
  </si>
  <si>
    <t>VYB - Vybavení</t>
  </si>
  <si>
    <t xml:space="preserve">    VYB-002 - Učitelské pracoviště</t>
  </si>
  <si>
    <t xml:space="preserve">    VYB-003 - Studentské pracoviště</t>
  </si>
  <si>
    <t xml:space="preserve">    VYB-004 - Vybavení učebny</t>
  </si>
  <si>
    <t xml:space="preserve">      VYB-004.1 - Vybavení pro projekci </t>
  </si>
  <si>
    <t xml:space="preserve">      VYB-004.2 - Ozvučení</t>
  </si>
  <si>
    <t>OST - Ostatní náklady</t>
  </si>
  <si>
    <t xml:space="preserve">    741 - Elektroinstalace v nábytkové části</t>
  </si>
  <si>
    <t>SOUPIS PRACÍ</t>
  </si>
  <si>
    <t>PČ</t>
  </si>
  <si>
    <t>MJ</t>
  </si>
  <si>
    <t>Množství</t>
  </si>
  <si>
    <t>J.cena [CZK]</t>
  </si>
  <si>
    <t>Cenová soustava</t>
  </si>
  <si>
    <t>J. Nh [h]</t>
  </si>
  <si>
    <t>Nh celkem [h]</t>
  </si>
  <si>
    <t>J. hmotnost [t]</t>
  </si>
  <si>
    <t>Hmotnost celkem [t]</t>
  </si>
  <si>
    <t>J. suť [t]</t>
  </si>
  <si>
    <t>Suť Celkem [t]</t>
  </si>
  <si>
    <t>Náklady soupisu celkem</t>
  </si>
  <si>
    <t>VYB</t>
  </si>
  <si>
    <t>Vybavení</t>
  </si>
  <si>
    <t>ROZPOCET</t>
  </si>
  <si>
    <t>VYB-002</t>
  </si>
  <si>
    <t>Učitelské pracoviště</t>
  </si>
  <si>
    <t>K</t>
  </si>
  <si>
    <t>VYB-002-0001a</t>
  </si>
  <si>
    <t>PC pro multimediální katedru</t>
  </si>
  <si>
    <t>ks</t>
  </si>
  <si>
    <t>4</t>
  </si>
  <si>
    <t>1766370814</t>
  </si>
  <si>
    <t>PP</t>
  </si>
  <si>
    <t>P</t>
  </si>
  <si>
    <t>VYB-003</t>
  </si>
  <si>
    <t>Studentské pracoviště</t>
  </si>
  <si>
    <t>VYB-003-0001b</t>
  </si>
  <si>
    <t>Vybavení stolu  pro robotiku včetně robotických pomůcek</t>
  </si>
  <si>
    <t>208246382</t>
  </si>
  <si>
    <t>Vybavení stolu pro robotiku včetně robotických pomůcek</t>
  </si>
  <si>
    <t>3</t>
  </si>
  <si>
    <t>VYB-003-0002</t>
  </si>
  <si>
    <t>3D tiskárna s příslušenstvím</t>
  </si>
  <si>
    <t>8</t>
  </si>
  <si>
    <t>VYB-004</t>
  </si>
  <si>
    <t>Vybavení učebny</t>
  </si>
  <si>
    <t>VYB-004.1</t>
  </si>
  <si>
    <t xml:space="preserve">Vybavení pro projekci </t>
  </si>
  <si>
    <t>VYB-004.1-0001</t>
  </si>
  <si>
    <t>Interaktivní tabule s křídly, 87", 16:10, 20 dotyků</t>
  </si>
  <si>
    <t>5</t>
  </si>
  <si>
    <t>VYB-004.1-0002</t>
  </si>
  <si>
    <t>Laserový projektor</t>
  </si>
  <si>
    <t>14</t>
  </si>
  <si>
    <t>6</t>
  </si>
  <si>
    <t>VYB-004.1-0003</t>
  </si>
  <si>
    <t>Pojezd pro tabuli s konzolou</t>
  </si>
  <si>
    <t>16</t>
  </si>
  <si>
    <t>7</t>
  </si>
  <si>
    <t>VYB-004.1-0004</t>
  </si>
  <si>
    <t>Trojsvazková kabeláž pro stěnové vedení</t>
  </si>
  <si>
    <t>18</t>
  </si>
  <si>
    <t>Poznámka k položce:_x000D_
CYSY 3x 1,5; HDMI; USB (bm)</t>
  </si>
  <si>
    <t>VYB-004.1-0005</t>
  </si>
  <si>
    <t>Drobný instalační materiál</t>
  </si>
  <si>
    <t>20</t>
  </si>
  <si>
    <t>Poznámka k položce:_x000D_
Konektory, svorky, příchytky min. 20ks</t>
  </si>
  <si>
    <t>9</t>
  </si>
  <si>
    <t>VYB-004.1-0006</t>
  </si>
  <si>
    <t>Implementace a zavedení ovládacího programu, připojení k PC</t>
  </si>
  <si>
    <t>22</t>
  </si>
  <si>
    <t>Poznámka k položce:_x000D_
Zprovoznění dodaných technologií</t>
  </si>
  <si>
    <t>10</t>
  </si>
  <si>
    <t>VYB-004.1-0007</t>
  </si>
  <si>
    <t>Montáž projekční techniky</t>
  </si>
  <si>
    <t>24</t>
  </si>
  <si>
    <t>Poznámka k položce:_x000D_
Pevné kotvení a uvedení do provozu</t>
  </si>
  <si>
    <t>VYB-004.2</t>
  </si>
  <si>
    <t>Ozvučení</t>
  </si>
  <si>
    <t>11</t>
  </si>
  <si>
    <t>VYB-004.2-0001</t>
  </si>
  <si>
    <t>Receiver</t>
  </si>
  <si>
    <t>26</t>
  </si>
  <si>
    <t>VYB-004.2-0002</t>
  </si>
  <si>
    <t>Repro pasivní stereo 2 x 60W</t>
  </si>
  <si>
    <t>28</t>
  </si>
  <si>
    <t>13</t>
  </si>
  <si>
    <t>VYB-004.2-0003</t>
  </si>
  <si>
    <t>Konzoly pro repro 2 ks</t>
  </si>
  <si>
    <t>30</t>
  </si>
  <si>
    <t>Poznámka k položce:_x000D_
Stavitelná konzola ošetřená vypalovací práškovou barvou</t>
  </si>
  <si>
    <t>VYB-004.2-0004</t>
  </si>
  <si>
    <t>Montáž repro vč. kabeláží</t>
  </si>
  <si>
    <t>32</t>
  </si>
  <si>
    <t>Poznámka k položce:_x000D_
Instalační práce</t>
  </si>
  <si>
    <t>OST</t>
  </si>
  <si>
    <t>Ostatní náklady</t>
  </si>
  <si>
    <t>741</t>
  </si>
  <si>
    <t>Elektroinstalace v nábytkové části</t>
  </si>
  <si>
    <t>15</t>
  </si>
  <si>
    <t>R74199005</t>
  </si>
  <si>
    <t>el. rozvod v katedře</t>
  </si>
  <si>
    <t>36</t>
  </si>
  <si>
    <t>Poznámka k položce:_x000D_
protažení předem připravených CYKY 3x 2,5 včetně zapojení 230 V zásuvek</t>
  </si>
  <si>
    <t>R74199006</t>
  </si>
  <si>
    <t>Revize - elektro</t>
  </si>
  <si>
    <t>38</t>
  </si>
  <si>
    <t>Poznámka k položce:_x000D_
revize s vystavením revizní zprávy</t>
  </si>
  <si>
    <t>2.02 - IT učebna</t>
  </si>
  <si>
    <t xml:space="preserve">    VYB-005.2 - Studentské pracoviště</t>
  </si>
  <si>
    <t xml:space="preserve">    VYB-006 - Vybavení učebny</t>
  </si>
  <si>
    <t xml:space="preserve">      VYB-006.1 - Vybavení pro projekci </t>
  </si>
  <si>
    <t xml:space="preserve">      VYB-006.2 - Ozvučení</t>
  </si>
  <si>
    <t>VYB-005.2</t>
  </si>
  <si>
    <t>VYB-005.2-0002</t>
  </si>
  <si>
    <t>Žákovský počítač</t>
  </si>
  <si>
    <t>VYB-006</t>
  </si>
  <si>
    <t>VYB-006.1</t>
  </si>
  <si>
    <t>VYB-006.1-0001</t>
  </si>
  <si>
    <t>VYB-006.1-0002</t>
  </si>
  <si>
    <t>VYB-006.1-0003</t>
  </si>
  <si>
    <t>VYB-006.1-0004</t>
  </si>
  <si>
    <t>VYB-006.1-0005</t>
  </si>
  <si>
    <t>VYB-006.1-0006</t>
  </si>
  <si>
    <t>VYB-006.1-0007</t>
  </si>
  <si>
    <t>VYB-006.2</t>
  </si>
  <si>
    <t>VYB-006.2-0001</t>
  </si>
  <si>
    <t>VYB-006.2-0002</t>
  </si>
  <si>
    <t>VYB-006.2-0003</t>
  </si>
  <si>
    <t>VYB-006.2-0004</t>
  </si>
  <si>
    <t>R74199010</t>
  </si>
  <si>
    <t>34</t>
  </si>
  <si>
    <t>R74199011</t>
  </si>
  <si>
    <t>el. rozvod ve studentských stolech</t>
  </si>
  <si>
    <t>R74199012</t>
  </si>
  <si>
    <t>UTP rozvody ve studentských stolech</t>
  </si>
  <si>
    <t>Poznámka k položce:_x000D_
protažení předem připravených UTP kabelů do žákovských pracovišť včetně zapojení UTP zásuvek</t>
  </si>
  <si>
    <t>R74199013</t>
  </si>
  <si>
    <t>40</t>
  </si>
  <si>
    <t>2.33 - Kabinet výchovného poradce</t>
  </si>
  <si>
    <t xml:space="preserve">    VYB-008 - Vybavení kabinetu</t>
  </si>
  <si>
    <t>VYB-008</t>
  </si>
  <si>
    <t>Vybavení kabinetu</t>
  </si>
  <si>
    <t>VYB-008-0007</t>
  </si>
  <si>
    <t>Interaktivní tabule , 87", 16:10, 20 dotyků</t>
  </si>
  <si>
    <t>VYB-008-0008</t>
  </si>
  <si>
    <t>VYB-008-0009</t>
  </si>
  <si>
    <t>VYB-008-0010</t>
  </si>
  <si>
    <t>VYB-008-0011</t>
  </si>
  <si>
    <t>VYB-008-0012</t>
  </si>
  <si>
    <t>R74199015</t>
  </si>
  <si>
    <t>el. rozvod v učitelském stole</t>
  </si>
  <si>
    <t>Poznámka k položce:_x000D_
protažení předem připravených CYKY 3x 2,5 včetně zapojení 230 V zásuvek.</t>
  </si>
  <si>
    <t>R74199016</t>
  </si>
  <si>
    <t>UTP rozvody v učitelském stole</t>
  </si>
  <si>
    <t>Poznámka k položce:_x000D_
protažení předem připravených UTP kabelů včetně zapojení UTP zásuvek</t>
  </si>
  <si>
    <t>R74199017</t>
  </si>
  <si>
    <t>2.34 - Kabinet jazyků</t>
  </si>
  <si>
    <t xml:space="preserve">    VYB-009 - Vybavení kabinetu</t>
  </si>
  <si>
    <t>VYB-009</t>
  </si>
  <si>
    <t>VYB-009-0003</t>
  </si>
  <si>
    <t>Učitelský notebook</t>
  </si>
  <si>
    <t>Poznámka k položce:_x000D_
Učitelský notebook: Notebook s 15,6“, procesor: 10-ti jádrový a min. 14600 bodů dle www.cpubenchmark.net, displej: IPS Full HD AntiGlare (1920 × 1080), paměť: min. 8 GB DDR4, disk: min 512 GB M.2 SSD, USB-C, USB 3.2, Wi-Fi 6E, Bluetooth, LAN, HDMI, touchpad, HD webkamera, podsvícená klávesnice, čtečka otisků prstů, OS kompatibilní se systémy školy. TPM modul.</t>
  </si>
  <si>
    <t>R74199020</t>
  </si>
  <si>
    <t>R74199021</t>
  </si>
  <si>
    <t>R74199022</t>
  </si>
  <si>
    <t>2.35 - Jazyková učebna</t>
  </si>
  <si>
    <t xml:space="preserve">    VYB-011.2 - Studentské pracoviště</t>
  </si>
  <si>
    <t xml:space="preserve">    VYB-012 - Vybavení učebny</t>
  </si>
  <si>
    <t xml:space="preserve">    VYB-012.1 - Vybavení pro výuku cizího jazyka</t>
  </si>
  <si>
    <t xml:space="preserve">    VYB-012.2 - Vybavení pro projekci </t>
  </si>
  <si>
    <t xml:space="preserve">    VYB-012.3 - Ozvučení</t>
  </si>
  <si>
    <t>VYB-011.2</t>
  </si>
  <si>
    <t>VYB-011.2-0001b</t>
  </si>
  <si>
    <t>Žákovský PC pro elektricky ovládaný multimediální stůl pro jednoho žáka</t>
  </si>
  <si>
    <t>1903491112</t>
  </si>
  <si>
    <t>VYB-012</t>
  </si>
  <si>
    <t>VYB-012.1</t>
  </si>
  <si>
    <t>Vybavení pro výuku cizího jazyka</t>
  </si>
  <si>
    <t>VYB-012.1-0001</t>
  </si>
  <si>
    <t>Učitelská licence</t>
  </si>
  <si>
    <t>Poznámka k položce:_x000D_
software k jazykové učebně učitelská licence - veškeré požadované funkce musí být ovládány z jedné softwarové aplikace a tedy z jednoho uživatelského rozhraní. Vyžaduje se pouze řešení, kde bude přenos a ovládání řešeno přes síťové rozhraní učebny a nebude potřeba dedikované "audio/video sítě" požadavky na učitelskou aplikaci:  odesílání učitelovy obrazovky žákům možnost zobrazení žákovských obrazovek ( učitel vidí a monitoruje obrazovky žáků) hlavní hovor - učitele ve sluchátkách slyší všichni studenti komunikace mezi učitelem a jednotlivými studenty Osobní komunikace učitel - žák možnost tvořit v aplikaci skupiny studentů, kombinování studentů do skupin ( 2-8) možnost tvořit skupiny pro chat , monitoring chatu studentů, chatování se studenty poslech konverzace studentů  v párech či skupinách   zobrazení požadavku žáka na pomoc od učitele (tzv. vyžádání pomoci učitele) Postupné monitorování žákovských obrazovek Blokace žákovského počítače, omezení práce žáka s klávesnicí a myší. Monitorování žákovských obrazovek Diskrétní poslouchání žáků ( učitel poslouchá konverzace) dálkové ovládání žákovských počítačů omezování počítačových aplikací - např. blokování přístupů na www stránky Dálkové vypínání a zapínání studentských PC odesílání souborů jednotlivým studentům nahrávání na počítači učitele v průběhu celé lekce, včetně funkce nahrávání jednotlivých žáků poslech více zvukových zdrojů současně, včetně jejich kombinací s výkladem učitele ovládat hlasitost každé úlohy a každého žáka přímo z aplikace možnost vytvořit si vlastní seznam tříd, včetně možnosti k jednotlivým žákům přiřadit jejich fotky  jmenný seznam žáků ve třídách s možností změny jak jmen, tak pozic žáka Integrovaný přístup k výukovým materiálům a slovníkům přímo z aplikace. Možnost vytvářet v aplikaci žákovské skupiny, kterým lze přiřadit funkci chatu, konverzace a poslechu dle volby pedagoga. Funkce přehrávání audio záznamu z žákovského počítače pro všechny posluchače v učebně. Funkce přímého zadání jména a příjmení žáka do náhledu třídy. Vzdálené řízení pracovního prostředí žáka, spouštění a vypínání softwaru na žákovském počítači z nadefinovaného seznamu v učitelské aplikaci. Nahrávání konverzačních skupin z aplikace pedagoga. Odhlášení nepřítomných studentů Otevření panelu studenta – historie otevřených aplikací žáka  Uspořádání karet studentů dle uspořádání učebny podpora dotykového ovládání Funkce text to speech - převod textu na řeč )včetně větných celků) Výslovnost  - minimálně pro 5 světových jazyků plná česká lokalizace produktu   MIN. DEMOVERZE JU (FLASH/CD) PRINTSCREEN HLAVNÍCH OVLÁDACÍCH MÓDŮ (MIN. 3)</t>
  </si>
  <si>
    <t>VYB-012.1-0002</t>
  </si>
  <si>
    <t>Žákovská licence</t>
  </si>
  <si>
    <t>Poznámka k položce:_x000D_
software k jazykové učebně žákovská licence - veškeré požadované funkce musí být ovládány z jedné softwarové aplikace a tedy z jednoho uživatelského rozhraní rozhraní.Vyžaduje se pouze řešení, kde bude přenos a ovládání řešeno přes síťové rozhraní učebny a nebude potřeba dedikované "audio/video sítě" požadavky na studentskou licenci možnost zobrazení žákovské obrazovky na počítači učeitele hlavní hovor - žák slyší učitele ve sluchátkách možnost komunikace přes sluchátka s učitelem , či s ostatními studenty Osobní komunikace žák - učitel ( diskretní komunikace) možnost zapojení studenta do konverzačních skupin ( 2-8) možnost chatování s učitelem či studenty vyžádání pomoci učitele pomocí "přivolávacího" lačítka přímo v aplikaci Možnost zobrazení obrazovky učitele na počítači studenta možnost příjmaní dat od učitele (testy, obrázky,soubory atd) možnost správy individuálních profilů studentů poslech více zvukových zdrojů součastně, včetně jejich kombinací s výkladem učitele ovládat hlasitost každé úlohy  Integrovaný přístup k výukovým materiálům (e-learning) a slovníkům ( citích jazyků)  přímo z aplikace Možnost vytváření audio záznamu žákem při čtení a konverzaci ve skupině na žákovském počítači.  Individuální vypnutí a zapnutí mikrofonu žáka. plná kompatibilita aplikace podpora dotykového ovladání Funkce text to speech - převod textu na řeč )včetně větných celků) Výslovnost  - minimálně pro 5 světových jazyků plná česká lokalizace produktu</t>
  </si>
  <si>
    <t>VYB-012.1-0003</t>
  </si>
  <si>
    <t>Sluchátka s mikrofonem</t>
  </si>
  <si>
    <t>Poznámka k položce:_x000D_
Sluchátka s mikrofonem - Sluchátka s vysokou mechanickou odolností (případ rozsednutí, pádu, zkroucení mikrofonního držáku), velké náušníky pro izolovaný odposlech, stavitelná velikost, pružné nastavení držáku mikrofonu, vyměnitelné náušníky</t>
  </si>
  <si>
    <t>VYB-012.1-0004</t>
  </si>
  <si>
    <t>Síťová infrastruktura</t>
  </si>
  <si>
    <t>Poznámka k položce:_x000D_
síťová infrastruktura v učebně: Profesionální Smart přepínač  48 portů 10/100/1000 a 4x Gigabit SFP port, přepínací výkon 104Gb/s, management: web, CLI, síťový management, QoS, provedení do 19“ racku.  Nástěnný rozvaděč jednodílný  19“ jednodílný nástěnný rozvaděč s krytím IP30. Rozvaděč se věší přímo na zeď. kompaktní svařovaný rozvaděč celoskleněné dveře: bezpečnostní tvrzené sklo, tloušťka min 5 mm</t>
  </si>
  <si>
    <t>VYB-012.1-0005</t>
  </si>
  <si>
    <t>Testovací modul</t>
  </si>
  <si>
    <t>Poznámka k položce:_x000D_
testovací  a hlasovací/anketní modul Testovací modul obsahuje: Možnost výběru testu Možnost tvorby testu Možnost editace testu Možnost vyhodnocení testu Možnost zobrazení výsledků testování žáků Možnost ukládání a stahování testů do internetového úložiště  Možnost generování testu ve formátu .pdf pro tisk Možnost nastavení  hlasovací modul: Otázka ankety, na kterou návštěvníci odpovídají Způsob, jakým bude anketa zobrazovat výsledky hlasování Možnost zobrazení celkového počtu hlasů Možnost zobrazovat výsledky již při hlasování Kdo může hlasovat  Nastavení možnosti opakovaného hlasování a jeho intervalu Povolení hlasování (je li odškrtnuto, anketa se uzavře a již nelze hlasovat) Čas ukončení (znemožnění hlasování)                                                                                                                                                                                                                                       Volitelné varianty odpovědí na zadanou otázku: výběr z možností, pravda/nepravda, textová nebo číselná odpověď, odpověď formou audio nahrávky. Možnost vkládání do zadání otázky obrázku a audio záznamu. Export výsledků testu do formátu .xlxs. Zobrazení procentuálního výsledku po odeslání testu.</t>
  </si>
  <si>
    <t>VYB-012.1-0006</t>
  </si>
  <si>
    <t>E-learningový portál</t>
  </si>
  <si>
    <t>Poznámka k položce:_x000D_
e-learningový portal včetně SW modulu pro vzdálený přístup. SW modul pro internetový i LAN přístup do databáze studijních materiálů mimo jazykovou laboratoř. Licence je platná pro databázi min. 999 osob. Min. 5 let bezplatný maintanence Databáze musí obsahovat vzdělávací materiály (lekce) pro výuku cizích jazyků pro základní školy a střední školy. Je požadováno min. 300 pracovních lekcí (1 lekce odpovídá 45 minutám výuky) pro výuku jazyků (min. Anglický jazyk, Německý jazyk) Databáze musí obsahovat vzdělávací materiály (lekce) pro výuku dalších vzdělávacích oblastí pro základní školy. Je požadováno min. 50 pracovních lekcí (1 lekce odpovídá 45 minutám výuky) pro výuku předmětů v oblasti přírodních věd a společensko-vědních předmětů. Výukové materiály  musí být kompatibilní s Microsoft Office, SMART Notebook, ActivInspire, OpenOffice, LibreOffice Import výukových materiálů pro offline použití Databáze pracovních listů ve formátu PDF Databáze výukových materiálů pro práci v prostředí interaktivních zařízení Databáze testů musí být plně kompatibilní s nabídnutou jazykovou laboratoří  je požadován přímý přístup do databáze z aplikace (softwaru) jazykové učebny Stromová struktura obsahu knihovny lekcí, rozdělení na dílčí lekce Testování, hodnocení, příprava cvičení Funkce vytváření testů On-line testování přihlášených žáků Zpětná vazba účastníka při testování Okamžité generování výsledků testu pro tisk Možnost vkládání výukových materiálů, které mohou být publikovány okamžitě Audio a audiovizuální pomůcky v běžně dostupných formátech (mp3, mp4, avi a dalších volně dostupných) Plně kompatibilní se všemi operačními systémy (Windows, Android, iOS) Možnost přístupu z dostupných webových prohlížečů Licence pro přístup pedagoga Licence pro žákovský přístup Helpdesk, Hotline (servisní telefonická podpora), nápověda, dokumentace Online přístup učitele a žáka prostřednictvím internetu Možnost nastavení přístupových práv žákům tutorem Profil uživatele s možností vložení fotografie, šifrování a ochrana hesel Zabezpečený přístup HTTPS Min.Česká a anglická lokalizace pracovního prostředí portálu Zaškolení pedagogických pracovníků v ceně licence</t>
  </si>
  <si>
    <t>VYB-012.1-0007</t>
  </si>
  <si>
    <t>Chatovací modul</t>
  </si>
  <si>
    <t>Poznámka k položce:_x000D_
Chatovací modul otevřený chat mezi všemi uživateli monitorování chatu ze učitelského PC historie chatu psaná komunikace mezi studentem a učitelem v reálném čase možnost omezit žákovský chat z učitelského PC barevna vizualizace dle zasedacího pořádku</t>
  </si>
  <si>
    <t>VYB-012.1-0008</t>
  </si>
  <si>
    <t>Školení</t>
  </si>
  <si>
    <t>Poznámka k položce:_x000D_
Dvoustupňové školení na práci  s jazykovou laboratoří školení pro práci s jazykovou laboratoří, dvoustuňové a akreditované MŠMT,  pro max neomezený počet učitelů v rámci jedné organizace.</t>
  </si>
  <si>
    <t>VYB-012.1-0009</t>
  </si>
  <si>
    <t>Instalace</t>
  </si>
  <si>
    <t>Poznámka k položce:_x000D_
instalace jazykové laboratoře kompletní zprovoznění celého systému</t>
  </si>
  <si>
    <t>VYB-012.2</t>
  </si>
  <si>
    <t>VYB-012.2-0001</t>
  </si>
  <si>
    <t>VYB-012.2-0002</t>
  </si>
  <si>
    <t>VYB-012.2-0003</t>
  </si>
  <si>
    <t>VYB-012.2-0004</t>
  </si>
  <si>
    <t>VYB-012.2-0005</t>
  </si>
  <si>
    <t>VYB-012.2-0006</t>
  </si>
  <si>
    <t>17</t>
  </si>
  <si>
    <t>VYB-012.2-0007</t>
  </si>
  <si>
    <t>VYB-012.3</t>
  </si>
  <si>
    <t>VYB-012.3-0001</t>
  </si>
  <si>
    <t>Repro aktivní stereo 20W</t>
  </si>
  <si>
    <t>42</t>
  </si>
  <si>
    <t>Poznámka k položce:_x000D_
2x reproduktor, celkový výkon min. 20W, napájení 230V, 1x propojovací kabel, 1x RCA kabel</t>
  </si>
  <si>
    <t>19</t>
  </si>
  <si>
    <t>VYB-012.3-0002</t>
  </si>
  <si>
    <t>44</t>
  </si>
  <si>
    <t>VYB-012.3-0003</t>
  </si>
  <si>
    <t>46</t>
  </si>
  <si>
    <t>R74199027</t>
  </si>
  <si>
    <t>50</t>
  </si>
  <si>
    <t>R74199028</t>
  </si>
  <si>
    <t>52</t>
  </si>
  <si>
    <t>23</t>
  </si>
  <si>
    <t>R74199029</t>
  </si>
  <si>
    <t>54</t>
  </si>
  <si>
    <t>R74199030</t>
  </si>
  <si>
    <t>56</t>
  </si>
  <si>
    <t>2.36 - Jazyková učebna</t>
  </si>
  <si>
    <t xml:space="preserve">    VYB-014 - Studentské pracoviště</t>
  </si>
  <si>
    <t xml:space="preserve">    VYB-015 - Vybavení učebny</t>
  </si>
  <si>
    <t xml:space="preserve">      VYB-015.1-0001 - Vybavení pro výuku cizího jazyka</t>
  </si>
  <si>
    <t xml:space="preserve">      VYB-015.2 - Vybavení pro projekci </t>
  </si>
  <si>
    <t xml:space="preserve">      VYB-015.3 - Ozvučení</t>
  </si>
  <si>
    <t>VYB-014</t>
  </si>
  <si>
    <t>VYB-014-0001b</t>
  </si>
  <si>
    <t>PC pro elektricky ovládaný multimediální stůl pro jednoho žáka</t>
  </si>
  <si>
    <t>-553601665</t>
  </si>
  <si>
    <t>VYB-015</t>
  </si>
  <si>
    <t>VYB-015.1-0001</t>
  </si>
  <si>
    <t>Poznámka k položce:_x000D_
software k jazykové učebně učitelská licence - veškeré požadované funkce musí být ovládány z jedné softwarové aplikace a tedy z jednoho uživatelského rozhraní. Vyžaduje se pouze řešení, kde bude přenos a ovládání řešeno přes síťové rozhraní učebny a nebude potřeba dedikované "audio/video sítě" požadavky na učitelskou aplikaci:  odesílání učitelovy obrazovky žákům možnost zobrazení žákovských obrazovek ( učitel vidí a monitoruje obrazovky žáků) hlavní hovor - učitele ve sluchátkách slyší všichni studenti komunikace mezi učitelem a jednotlivými studenty Osobní komunikace učitel - žák možnost tvořit v aplikaci skupiny studentů, kombinování studentů do skupin ( 2-8) možnost tvořit skupiny pro chat , monitoring chatu studentů, chatování se studenty poslech konverzace studentů  v párech či skupinách   zobrazení požadavku žáka na pomoc od učitele (tzv. vyžádání pomoci učitele) Postupné monitorování žákovských obrazovek Blokace žákovského počítače, omezení práce žáka s klávesnicí a myší. Monitorování žákovských obrazovek Diskrétní poslouchání žáků ( učitel poslouchá konverzace) dálkové ovládání žákovských počítačů omezování počítačových aplikací - např. blokování přístupů na www stránky Dálkové vypínání a zapínání studentských PC odesílání souborů jednotlivým studentům nahrávání na počítači učitele v průběhu celé lekce, včetně funkce nahrávání jednotlivých žáků poslech více zvukových zdrojů současně, včetně jejich kombinací s výkladem učitele ovládat hlasitost každé úlohy a každého žáka přímo z aplikace možnost vytvořit si vlastní seznam tříd, včetně možnosti k jednotlivým žákům přiřadit jejich fotky  jmenný seznam žáků ve třídách s možností změny jak jmen, tak pozic žáka Integrovaný přístup k výukovým materiálům a slovníkům přímo z aplikace. Možnost vytvářet v aplikaci žákovské skupiny, kterým lze přiřadit funkci chatu, konverzace a poslechu dle volby pedagoga. Funkce přehrávání audio záznamu z žákovského počítače pro všechny posluchače v učebně. Funkce přímého zadání jména a příjmení žáka do náhledu třídy. Vzdálené řízení pracovního prostředí žáka, spouštění a vypínání softwaru na žákovském počítači z nadefinovaného seznamu v učitelské aplikaci. Nahrávání konverzačních skupin z aplikace pedagoga. Odhlášení nepřítomných studentů Otevření panelu studenta – historie otevřených aplikací žáka  Uspořádání karet studentů dle uspořádání učebny podpora dotykového ovládání Funkce text to speech - převod textu na řeč )včetně větných celků) Výslovnost  - minimálně pro 5 světových jazyků plná česká lokalizace produktu</t>
  </si>
  <si>
    <t>VYB-015.1-0002</t>
  </si>
  <si>
    <t>VYB-015.1-0003</t>
  </si>
  <si>
    <t>Poznámka k položce:_x000D_
Sluchátka s mikrofonem - Sluchátka s vysokou mechanickou odolností (případ rozsednutí, pádu, zkroucení mikrofonního držáku), dynamický mikrofon, velké náušníky pro izolovaný odposlech,</t>
  </si>
  <si>
    <t>VYB-015.1-0004</t>
  </si>
  <si>
    <t>VYB-015.1-0005</t>
  </si>
  <si>
    <t>VYB-015.1-0006</t>
  </si>
  <si>
    <t>VYB-015.1-0007</t>
  </si>
  <si>
    <t>VYB-015.1-0008</t>
  </si>
  <si>
    <t>VYB-015.1-0009</t>
  </si>
  <si>
    <t>VYB-015.2</t>
  </si>
  <si>
    <t>VYB-015.2-0001</t>
  </si>
  <si>
    <t>VYB-015.2-0002</t>
  </si>
  <si>
    <t>VYB-015.2-0003</t>
  </si>
  <si>
    <t>Pojízdný stojan pro interaktivní tabuli, včetně konzoly pro DTP</t>
  </si>
  <si>
    <t>VYB-015.2-0004</t>
  </si>
  <si>
    <t>VYB-015.2-0005</t>
  </si>
  <si>
    <t>VYB-015.2-0006</t>
  </si>
  <si>
    <t>VYB-015.2-0007</t>
  </si>
  <si>
    <t>VYB-015.3</t>
  </si>
  <si>
    <t>VYB-015.3-0001</t>
  </si>
  <si>
    <t>VYB-015.3-0002</t>
  </si>
  <si>
    <t>VYB-015.3-0003</t>
  </si>
  <si>
    <t>R74199032</t>
  </si>
  <si>
    <t>48</t>
  </si>
  <si>
    <t>R74199033</t>
  </si>
  <si>
    <t>R74199034</t>
  </si>
  <si>
    <t>R74199035</t>
  </si>
  <si>
    <t>3.02 - Jazyková učebna</t>
  </si>
  <si>
    <t xml:space="preserve">    VYB-019 - Vybavení učebny</t>
  </si>
  <si>
    <t xml:space="preserve">      VYB-019.1 - Vybavení pro výuku cizího jazyka</t>
  </si>
  <si>
    <t xml:space="preserve">      VYB-019.2 - Vybavení pro projekci </t>
  </si>
  <si>
    <t xml:space="preserve">      VYB-019.3 - Ozvučení</t>
  </si>
  <si>
    <t>VYB-019</t>
  </si>
  <si>
    <t>VYB-019.1</t>
  </si>
  <si>
    <t>VYB-019.1-0001</t>
  </si>
  <si>
    <t>Ovládací pult</t>
  </si>
  <si>
    <t>Poznámka k položce:_x000D_
Ovládací pult pro učitele s požadovanými funkcemi - individuální odposlech zadaného žáka, identifikace odposlechu, univerzální vstup externího audia, audiodabing externího vstupu, dělení žáků do min. čtyř skupin, možnost připojení do jiné učebny - přenosnost ovládacího pultu, možnost náhodného párování studentů nezávisle v každé polovině učebny s identifikací spojení přímo na monitoru barevnými spojovacími čarami s identifikací spojení párů v seznamu žáků, jmenný seznam studentů všech tříd, všechny funkce nutno zobrazit na monitoru učitele s reálným uspořádáním dispozice učebny. Oslovení všech studentů přes mikrofon. FOTO + KATALOGOVÝ LIST</t>
  </si>
  <si>
    <t>VYB-019.1-0002</t>
  </si>
  <si>
    <t>Sluchátka učitelská</t>
  </si>
  <si>
    <t>Poznámka k položce:_x000D_
Sluchátka konstruovaná jako vyztužená celoplastová, vysoce odolná, komfortní vyměnitelné náušníky s vysokou zvukovou izolací, stavitelný držák mikrofonu a tím možnosti upravovat intenzitu signálu, citlivý dynamický mikrofon s nastavením proti přetížení, vestavěné reproduktory 2 x 400 Ohm s prachovým filtrem, stavitelná velikost sluchátka dle rozměrů hlavy uživatele, vyztužený výstupní kabel ocelovou strunou pro zvýšenou trvanlivost a sníženou možnost deformace, autorizované značení dodavatele na sluchátkovém štítku. Servis výměnným systémem, náhradní díly skladem.</t>
  </si>
  <si>
    <t>VYB-019.1-0003</t>
  </si>
  <si>
    <t>Studentská sluchátka - ovládání hlasitosti</t>
  </si>
  <si>
    <t>Poznámka k položce:_x000D_
Sluchátka s vysokou mechanickou odolností (případ rozsednutí, pádu, zkroucení mikrofonního držáku), dynamický mikrofon, velké náušníky pro izolovaný odposlech, individuální regulace hlasitosti digitálním zesilovačem ovládaným dvěma tlačítky na vnějším krytu sluchátka. VZOREK SLUCHÁTKA + FOTO + KATALOGOVÝ LIST</t>
  </si>
  <si>
    <t>VYB-019.1-0004</t>
  </si>
  <si>
    <t>Prodlužovací kabel vinutý /učitel/</t>
  </si>
  <si>
    <t>Poznámka k položce:_x000D_
min. 2 m, s vinutím min. 20 mm</t>
  </si>
  <si>
    <t>VYB-019.1-0005</t>
  </si>
  <si>
    <t>Propojovací kabel /student/</t>
  </si>
  <si>
    <t>Poznámka k položce:_x000D_
černá čtyřlinka, min. 4 x 0,08 mm průřez, stínění</t>
  </si>
  <si>
    <t>VYB-019.1-0006</t>
  </si>
  <si>
    <t>SW k jazykové učebně</t>
  </si>
  <si>
    <t>Poznámka k položce:_x000D_
Nahrávací software pro záznam zvukových a hlasových projevů studentů s možností okamžité přehrávky, vlastní grafický výstup s okamžitým ovládáním z plochy, ovládání všech funkcí ovládacího pultu, kompatibilní s jazykovou laboratoří</t>
  </si>
  <si>
    <t>VYB-019.1-0007</t>
  </si>
  <si>
    <t>Instalace technologií</t>
  </si>
  <si>
    <t>Poznámka k položce:_x000D_
Instalace a protahování kabeláží prostupy v nábytku, pájení konektorů, zprovoznění ovládacího pultu, připojení sluchátek, instalace ovládacího SW, uvedení do provozu</t>
  </si>
  <si>
    <t>VYB-019.2</t>
  </si>
  <si>
    <t>VYB-019.2-0001</t>
  </si>
  <si>
    <t>VYB-019.2-0002</t>
  </si>
  <si>
    <t>VYB-019.2-0003</t>
  </si>
  <si>
    <t>VYB-019.2-0004</t>
  </si>
  <si>
    <t>VYB-019.2-0005</t>
  </si>
  <si>
    <t>VYB-019.2-0006</t>
  </si>
  <si>
    <t>VYB-019.2-0007</t>
  </si>
  <si>
    <t>VYB-019.3</t>
  </si>
  <si>
    <t>VYB-019.3-0001</t>
  </si>
  <si>
    <t>VYB-019.3-0002</t>
  </si>
  <si>
    <t>VYB-019.3-0003</t>
  </si>
  <si>
    <t>VYB-019.3-0004</t>
  </si>
  <si>
    <t>R74199037</t>
  </si>
  <si>
    <t>R74199038</t>
  </si>
  <si>
    <t>3.06 - Kabinet informatiky</t>
  </si>
  <si>
    <t xml:space="preserve">    VYB-010 - Vybavení kabinetu</t>
  </si>
  <si>
    <t>VYB-010</t>
  </si>
  <si>
    <t>VYB-010-0003a</t>
  </si>
  <si>
    <t>18184780</t>
  </si>
  <si>
    <t>R74199025</t>
  </si>
  <si>
    <t>R74199026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</si>
  <si>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</si>
  <si>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</si>
  <si>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</si>
  <si>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</si>
  <si>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</si>
  <si>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</si>
  <si>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</si>
  <si>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</si>
  <si>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</si>
  <si>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</si>
  <si>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</si>
  <si>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</si>
  <si>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</si>
  <si>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</si>
  <si>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</si>
  <si>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</si>
  <si>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</si>
  <si>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</si>
  <si>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</si>
  <si>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</si>
  <si>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</si>
  <si>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</si>
  <si>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</si>
  <si>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</si>
  <si>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</si>
  <si>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</si>
  <si>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</si>
  <si>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</si>
  <si>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</si>
  <si>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</si>
  <si>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</si>
  <si>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</si>
  <si>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</si>
  <si>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</si>
  <si>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</si>
  <si>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</si>
  <si>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</si>
  <si>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</si>
  <si>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</si>
  <si>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</si>
  <si>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</si>
  <si>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</si>
  <si>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</si>
  <si>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</si>
  <si>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</si>
  <si>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</si>
  <si>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</si>
  <si>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</si>
  <si>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</si>
  <si>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</si>
  <si>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</si>
  <si>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</si>
  <si>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</si>
  <si>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</si>
  <si>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</si>
  <si>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</si>
  <si>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</si>
  <si>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</si>
  <si>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</si>
  <si>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</si>
  <si>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</si>
  <si>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</si>
  <si>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</si>
  <si>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</si>
  <si>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</si>
  <si>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</si>
  <si>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</si>
  <si>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</si>
  <si>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</si>
  <si>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</si>
  <si>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</si>
  <si>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</si>
  <si>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</si>
  <si>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</si>
  <si>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</si>
  <si>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</si>
  <si>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</si>
  <si>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</si>
  <si>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</si>
  <si>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</si>
  <si>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</si>
  <si>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</si>
  <si>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</si>
  <si>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</si>
  <si>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</si>
  <si>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</si>
  <si>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</si>
  <si>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</si>
  <si>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</si>
  <si>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</si>
  <si>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</si>
  <si>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</si>
  <si>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</si>
  <si>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</si>
  <si>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</si>
  <si>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</si>
  <si>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</si>
  <si>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</si>
  <si>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</si>
  <si>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</si>
  <si>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</si>
  <si>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</si>
  <si>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</si>
  <si>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</si>
  <si>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</si>
  <si>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</si>
  <si>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</si>
  <si>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</si>
  <si>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</si>
  <si>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</si>
  <si>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</si>
  <si>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</si>
  <si>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</si>
  <si>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</si>
  <si>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</si>
  <si>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</si>
  <si>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</si>
  <si>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</si>
  <si>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</si>
  <si>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</si>
  <si>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</si>
  <si>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</si>
  <si>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</si>
  <si>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</si>
  <si>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</si>
  <si>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</si>
  <si>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</si>
  <si>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</si>
  <si>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</si>
  <si>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</si>
  <si>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</si>
  <si>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</si>
  <si>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</si>
  <si>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</si>
  <si>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</si>
  <si>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</si>
  <si>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</si>
  <si>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</si>
  <si>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</si>
  <si>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</si>
  <si>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</si>
  <si>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</si>
  <si>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</si>
  <si>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</si>
  <si>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</si>
  <si>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</si>
  <si>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</si>
  <si>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</si>
  <si>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</si>
  <si>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</si>
  <si>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</si>
  <si>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</si>
  <si>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</si>
  <si>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</si>
  <si>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</si>
  <si>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</si>
  <si>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</si>
  <si>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</si>
  <si>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</si>
  <si>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</si>
  <si>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</si>
  <si>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</si>
  <si>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</si>
  <si>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</si>
  <si>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</si>
  <si>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</si>
  <si>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</si>
  <si>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</si>
  <si>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</si>
  <si>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</si>
  <si>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</si>
  <si>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</si>
  <si>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</si>
  <si>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</si>
  <si>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</si>
  <si>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</si>
  <si>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</si>
  <si>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</si>
  <si>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</si>
  <si>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</si>
  <si>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</si>
  <si>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</si>
  <si>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</si>
  <si>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</si>
  <si>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</si>
  <si>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</si>
  <si>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 xml:space="preserve">Poznámka k položce:
Učitelský počítač určený pro instalaci do multimediální katedry, vhodný pro školní výuku a řízení výukové techniky v učebně.
Počítač
Procesor: výkon minimálně 12 500 bodů v testu PassMark CPU Mark (verze 10 nebo novější), hodnoceno bez přetaktování
Operační paměť: minimálně 16 GB DDR4
Datové úložiště: SSD M.2 PCIe NVMe, kapacita minimálně 512 GB
Grafická karta: integrovaná nebo technicky ekvivalentní
Optická mechanika: DVD±RW
Operační systém
Microsoft Windows (aktuálně podporovaná verze),
s podporou připojení do domény (Active Directory),
dodaný s řádnou primární licencí (OEM nebo rovnocennou),
druhotná licence není přípustná.
Konektivita
Bezdrátové připojení: Wi-Fi 802.11ac nebo novější
Bluetooth
Síťové připojení: LAN 10/100/1000 Mbps (RJ45)
Porty
1× RJ45
minimálně 8× USB port (z toho minimálně 4× USB 3.x)
1× univerzální audio konektor (3,5 mm Jack)
1× HDMI
1× DisplayPort
Monitor
Úhlopříčka: minimálně 23,5"
Rozlišení: Full HD (1920 × 1080)
Poměr stran: 16 : 9
Typ panelu: IPS nebo technicky ekvivalentní
Podsvícení: LED
Povrch displeje: matný (antireflexní)
Jas: minimálně 250 cd/m²
Kontrastní poměr: minimálně 1000 : 1
Odezva: maximálně 5 ms
Pozorovací úhly: minimálně 170° / 170°
Obrazový vstup: minimálně 1× HDMI
VESA kompatibilita: ano
Příslušenství
USB klávesnice s českou lokalizací
USB optická myš
HDMI propojovací kabel mezi PC a monitorem
Dodávka musí být včetně veškerého příslušenství nutného k uvedení do provozu.
Zařízení musí být dodáno v souladu s platnými právními předpisy České republiky a Evropské unie.
Přípustné je technicky a funkčně ekvivalentní řešení.
</t>
  </si>
  <si>
    <t>Poznámka k položce:
Příslušenství boxů: 2x Sada obsahující 5 kompletních programovatelných dronů. Tyto drony jsou určeny pro školní potřeby výuky robotiky a programování. Disponují kamerou, senzorem vzdálenosti, nabíjecím portem USB, min. 20 náhradních vrtulí. Dobíjecí baterie včetně nabíječky. Včetně multilicenčního softwaru pro programování: Bezdrátové programování dronu pomocí blokového programovacího jazyka naprogramování letových instrukcí: doprava/doleva/nahoru/dolů s definovanou vzdáleností, otočení drona o 0-360°, naprogramování geometrických tvarů v různých výškových hladinách, rozpoznávání gestikulačních pokynů osob s vykonáním naprogramované letové instrukce.  15x Mobilní robotická souprava se 2 motory, kolečka, na mechanické platformě, 3 konektory s rozhraním USB pro externí senzory a min. 5x integrované infračerné senzory, spodní senzor čáry. Obsahuje integrovanou dobíjecí baterii, bluetooth, min. 2 světla a reproduktor. Součástí doplňků jsou senzory zvuku a světla, které přes rozhraní USB tvoří doplňěk soupravy, který umožňuje nastavení parametru senzorů pro ovládání robotické soupravy.  Parametry senzorů: Senzor světla s procesorem a flash pamětí s uložením min. 5 měření přímo v senzoru. 3 rozsahy měření: min. 0- 1.000 lx, min. 0-6.000 lx, min. 0-150.000 lx,  Vzorkovací rychlost min. 2500 vzorků za sekundu. Musí umět měřit přímo osvětlení a velmi rychlé změny světelného záření. Nastavitelná doba trvání experimentu: až 30 dnů. Dodávané zařízení je předkalibrováno.  Senzor zvuku s procesorem a flash pamětí pro uložení  min. 5 měření přímo v senzoru.  Měření v decibelech a vlnových formách. Nejnižší vzorkovací frekvence min. 9000 vzorků/s. Dodávané zařízení je předkalibrováno.  Součástí jsou stavební prvky pro sestavení bludiště a USB kabel. Bezdrátové programování pomocí výukové aplikace. Senzory jsou samostatně použitelné pro fyzikální měření. VZOREK MIN. 1X DRON + 1X ROBOT, VČETNĚ  PŘEDVEDENÍ</t>
  </si>
  <si>
    <t>Poznámka k položce:
Laserový dataprojektor určený pro použití s interaktivní tabulí, vhodný pro školní prostředí.
Projektor musí využívat technologii 3LCD nebo technicky ekvivalentní technologii zajišťující věrné barevné podání bez barevného třepení.
Rozlišení: minimálně WXGA (1280 × 800), poměr stran 16 : 10.
Projektor musí být provedení s ultrakrátkou projekční vzdáleností (ultra-short throw), vhodné pro projekci na interaktivní tabuli bez oslnění obsluhy.
Zdroj světla: laserový, bez nutnosti výměny lampy.
Svítivost: minimálně 3800 ANSI lumenů.
Životnost světelného zdroje: minimálně 20 000 hodin v běžném provozním režimu.
Projektor musí být vybaven korekcí lichoběžníkového zkreslení.
Vstupy a výstupy:
minimálně 2× digitální vstup HDMI nebo technicky ekvivalentní
audio vstup a audio výstup.
Projektor musí mít integrovaný reproduktor s výkonem dostatečným pro ozvučení běžné učebny.
Součástí dodávky je montážní konzola určená pro instalaci projektoru k interaktivní tabuli.
Dodávka musí být včetně veškerého příslušenství nutného k uvedení do provozu.
Dodané zařízení musí být v souladu s platnými právními předpisy České republiky a Evropské unie.</t>
  </si>
  <si>
    <t>Poznámka k položce:
Výškově stavitelný pojezd určený pro montáž interaktivní tabule s projektorem, vhodný pro školní prostředí.
Pojezd musí umožňovat plynulé a bezpečné výškové nastavení tabule v rozsahu minimálně 45 cm.
Nosnost pojezdu: minimálně 130 kg nebo technicky ekvivalentní hodnota odpovídající hmotnosti tabule, projektoru a příslušenství.
Mechanismus zdvihu musí být skrytý za tabulí a provedený tak, aby nebyly přístupné žádné nebezpečné pohyblivé části.
Ovládání pojezdu musí umožňovat snadné nastavení zdvihové síly bez nutnosti demontáže zařízení.
Konstrukce pojezdu musí být provedena tak, aby minimalizovala přenos vibrací a otřesů z tabule na projektor.
Pojezd musí umožňovat uchycení na pevnou stěnu nebo na pojízdný rám, případně obě varianty.
Konstrukce pojezdu musí být kovová, s povrchovou úpravou vhodnou pro dlouhodobý provoz ve školním prostředí.
Dodávka musí být včetně veškerého montážního materiálu a příslušenství nutného k instalaci.
Dodané zařízení musí být v souladu s platnými právními předpisy České republiky a Evropské unie.</t>
  </si>
  <si>
    <t>Poznámka k položce:
Pasivní stereo reprosoustavy určené pro ozvučení učebny, kompatibilní s dodaným stereo receiverem.
Sestava musí obsahovat 2 ks pasivních reproduktorů.
Jmenovitý výkon: minimálně 2 × 60 W RMS.
Impedance reproduktorů: 6–8 Ω, kompatibilní se stereo receiverem.
Frekvenční rozsah: pokrývající slyšitelné pásmo minimálně 20 Hz – 20 kHz nebo technicky ekvivalentní.
Součástí dodávky je reproduktorový kabel v délce odpovídající propojení mezi stereo receiverem a reprosoustavami.
Součástí dodávky je rovněž potřebná signálová kabeláž pro propojení zdrojů zvuku se stereo receiverem.
Dodávka musí být včetně veškerého příslušenství nutného k uvedení do provozu.
Dodané zařízení musí být v souladu s platnými právními předpisy České republiky a Evropské unie.</t>
  </si>
  <si>
    <t>Poznámka k položce:
Konzoly (držáky) pro montáž pasivních reprosoustav, určené pro použití ve školní učebně.
Dodávka musí obsahovat 2 ks konzol, určených pro instalaci dodaných reprosoustav.
Konzoly musí být kompatibilní s dodanými reprosoustavami z hlediska hmotnosti a způsobu uchycení.
Konzoly musí umožňovat bezpečnou montáž na stěnu a nastavení směru reproduktorů (např. náklon a natočení) pro optimální ozvučení prostoru.
Nosnost konzol: odpovídající hmotnosti reprosoustav, s dostatečnou bezpečnostní rezervou.
Konstrukce konzol musí být kovová, s povrchovou úpravou vhodnou pro dlouhodobý provoz ve školním prostředí.
Součástí dodávky je veškerý montážní materiál potřebný k instalaci konzol i reprosoustav.
Dodané zařízení musí být v souladu s platnými právními předpisy České republiky a Evropské unie.</t>
  </si>
  <si>
    <t>Poznámka k položce:
Stereo receiver (zesilovač) určený pro ozvučení učebny, vhodný pro školní prostředí.
Výstupní výkon: minimálně 2 × 80 W RMS při standardní zátěži (např. 8 Ω) nebo technicky ekvivalentní výkon.
Vstupy a výstupy:
minimálně 3× analogový stereo vstup (např. RCA/Cinch nebo technicky ekvivalentní),
1× gramofonní vstup (phono),
1× výstup pro sluchátka,
minimálně 1× analogový stereo výstup (např. RCA/Cinch nebo ekvivalent).
Frekvenční rozsah zesilovače: minimálně 20 Hz – 20 kHz.
Zařízení musí být vybaveno integrovaným FM tunerem pro příjem rozhlasového vysílání.
Ovládání hlasitosti a základních zvukových parametrů musí být možné přímo na zařízení nebo dálkovým ovladačem.
Dodávka musí být včetně veškerého příslušenství nutného k uvedení do provozu. Dodané zařízení musí být v souladu s platnými právními předpisy České republiky a Evropské unie.</t>
  </si>
  <si>
    <t>Poznámka k položce:
Žákovský počítač ve formě All-in-One (AIO) nebo Mini PC s monitorem uchyceným pomocí VESA držáku, určený pro školní výuku.
Monitor / displej
Úhlopříčka: minimálně 23,5"
Rozlišení: Full HD (1920 × 1080)
Technologie panelu: IPS nebo technicky ekvivalentní
Povrch: antireflexní
Výpočetní jednotka
Procesor: výkon minimálně 13 500 bodů v testu PassMark CPU Mark (verze 10 nebo novější), měřeno bez přetaktování
Operační paměť: minimálně 8 GB DDR4
Datové úložiště: minimálně SSD 256 GB, provedení M.2 PCIe NVMe
Grafická karta: integrovaná
Operační systém
Microsoft Windows (aktuálně podporovaná verze),
s plnou podporou připojení do domény (Active Directory),
kompatibilní se stávajícími počítači v učebně,
dodaný s řádnou primární licencí (OEM nebo rovnocennou),
druhotná licence není přípustná.
Konektivita
Bezdrátové připojení: Wi-Fi 802.11ac nebo novější
Bluetooth
Síťové připojení: LAN 10/100/1000 Mbps (RJ45)
Porty
1× RJ45
minimálně 2× USB-A (USB 2.0 nebo vyšší)
minimálně 2× USB-A (USB 3.0 / USB 3.2 Gen 1 nebo vyšší)
1× kombinovaný audio konektor (3,5 mm Jack)
1× obrazový výstup DisplayPort nebo HDMI
Příslušenství
USB klávesnice s českou lokalizací
USB optická myš
Konstrukční požadavky
Podpora VESA uchycení (u Mini PC + monitor) nebo konstrukčně integrované řešení (AIO).
Dodávka musí být včetně veškerého příslušenství nutného k uvedení do provozu.
Dodané zařízení musí být v souladu s platnými právními předpisy České republiky a Evropské unie.</t>
  </si>
  <si>
    <t>Poznámka k položce:
Interaktivní tabule s bočními popisovatelnými křídly, určená pro použití ve školní učebně.
Úhlopříčka interaktivní plochy: přibližně 87" (± tolerance výrobce).
Poměr stran: 16 : 10 nebo technicky ekvivalentní.
Tabule musí umožňovat multidotykové ovládání minimálně 20 současnými dotyky.
Ovládání tabule musí být možné dotykem prstem, perem, popisovačem nebo jiným vhodným nástrojem. Všechny doteky umožňují simultánní práci více uživatelů.
Povrch interaktivní plochy i bočních křídel musí být odolný proti poškrábání, suchostiratelný a vhodný pro popis běžnými popisovači určenými pro tabule, s dlouhou životností odpovídající školnímu provozu.
Konstrukce tabule musí zahrnovat integrovaná boční popisovatelná křídla, pevně uchycená k hlavní tabuli nebo jiným konstrukčně ekvivalentním způsobem.
Tabule musí mít bezpečně upravené, zaoblené nebo jinak chráněné rohy, vhodné pro školní prostředí.
Napájení interaktivní části musí být zajištěno prostřednictvím USB nebo technicky ekvivalentního řešení.
Součástí dodávky je interaktivní výukový software, dostupný prostřednictvím webového rozhraní nebo aplikace, nezávislý na operačním systému, využitelný v běžném webovém prohlížeči a určený pro práci s libovolnou interaktivní technikou.Software musí umožňovat zejména:
volné kreslení a psaní (pero, tužka, zvýrazňovač), mazání,
práci s grafickými objekty včetně základních 2D a 3D objektů,
rýsování s pomocí digitálních rýsovacích pomůcek pro výuku geometrie (např. pravítko, trojúhelník, kružítko nebo technicky ekvivalentní nástroje),
psaní a úpravu textů,
vkládání obrázků, znaků a internetových odkazů,
používání galerií různých typů pozadí,
používání galerií znaků a obrázků,
ukládání výukových materiálů do souborů a jejich opětovné otevření,
tvorbu testů a interaktivních úloh,
sestavení vlastního uživatelského panelu s možností jeho trvalého umístění na popředí,
rozdělení plochy tabule na 2, 3 nebo 4 samostatné části,
sdílení výukových materiálů se žáky nebo studenty, včetně možnosti individuální nebo společné kontroly jejich práce,
podporu vzdálené spolupráce nebo online výuky (např. internetové konference, sdílení obsahu).
Dodávka musí být včetně veškerého příslušenství nutného k uvedení do provozu.
Zařízení i software musí být dodány v souladu s platnými právními předpisy České republiky a Evropské unie.
 FOTO + KATALOGOVÝ LIST</t>
  </si>
  <si>
    <t>Poznámka k položce:
Žákovský počítač určený pro instalaci do elektricky ovládaného multimediálního stolu pro jednoho žáka, vhodný pro školní výuku.
Počítač
Skříň: provedení SFF / Micro / Mini se zdrojem
Zdroj: účinnost minimálně 80+
Procesor: výkon minimálně 15 000 bodů v testu PassMark CPU Mark (dle databáze cpubenchmark.net), hodnoceno bez přetaktování, platné v době podání nabídky
Operační paměť: minimálně 8 GB DDR4 nebo DDR5
Datové úložiště: SSD PCIe NVMe, kapacita minimálně 512 GB
Grafická karta: integrovaná nebo technicky ekvivalentní
Operační systém
Microsoft Windows (aktuálně podporovaná verze),
s plnou podporou připojení do domény (Active Directory),
dodaný s řádnou primární licencí (OEM nebo rovnocennou),
druhotná licence není přípustná.
Konektivita a porty
Síťové připojení: RJ45 (LAN)
minimálně 2× obrazový výstup (DisplayPort nebo HDMI)
minimálně 6× USB port (z toho minimálně 4× USB 3.x)
přední audio konektory pro sluchátka a mikrofon
Monitor
Úhlopříčka: minimálně 23,6"
Rozlišení: Full HD (1920 × 1080)
Pozorovací úhly: minimálně 178° / 178°
Obrazový vstup: HDMI nebo DisplayPort
Ergonomie: výškově stavitelný stojan
Příslušenství
Klávesnice a myš kompatibilní s dodaným počítačem
Dodávka musí být včetně veškerého příslušenství nutného k uvedení do provozu a instalace do multimediálního stolu.
Dodané zařízení musí být v souladu s platnými právními předpisy České republiky a Evropské unie.</t>
  </si>
  <si>
    <t>Poznámka k položce:
Výškově stavitelný pojezd určený pro montáž interaktivní tabule s projektorem, vhodný pro školní prostředí.
Pojezd musí umožňovat plynulé a bezpečné výškové nastavení tabule v rozsahu minimálně 45 cm.
Nosnost pojezdu: minimálně 130 kg nebo technicky ekvivalentní hodnota odpovídající hmotnosti tabule, projektoru a příslušenství.
Mechanismus zdvihu musí být skrytý za tabulí a provedený tak, aby nebyly přístupné žádné nebezpečné pohyblivé části.
Ovládání pojezdu musí umožňovat snadné nastavení zdvihové síly bez nutnosti demontáže zařízení.
Konstrukce pojezdu musí být provedena tak, aby minimalizovala přenos vibrací a otřesů z tabule na projektor.
Pojezd musí umožňovat uchycení na pevnou stěnu nebo na pojízdný rám, případně obě varianty.
Konstrukce pojezdu musí být kovová, s povrchovou úpravou vhodnou pro dlouhodobý provoz ve školním prostředí.
Dodávka musí být včetně veškerého montážního materiálu a příslušenství nutného k instalaci.
Dodané zařízení musí být v souladu s platnými právními předpisy České republiky a Evropské unie</t>
  </si>
  <si>
    <t>Poznámka k položce:
Pojízdný stojan pro interaktivní tabuli s projektorem
Pojízdný stojan určený pro instalaci interaktivní tabule a ultrakrátkého projektoru, vhodný pro školní učebnu, ve které není možné uchycení zařízení na zeď.
Stojan musí být mobilní, vybavený pojezdovými kolečky umožňujícími bezpečný přesun a zajištění v pracovní poloze pomocí brzd.
Konstrukce stojanu musí umožňovat plynulé a bezpečné výškové nastavení tabule v rozsahu přibližně 450 mm.
Mechanismus výškového nastavení musí být skrytý a provedený tak, aby nebyly přístupné žádné nebezpečné pohyblivé části.
Ovládání výškového nastavení musí umožňovat nastavení zdvihové síly podle hmotnosti instalované interaktivní tabule a projektoru, bez nutnosti demontáže zařízení.
Stojan musí být konstruován tak, aby bylo možné mechanicky omezit krajní polohy pohybu tabule a zajistit stabilní pracovní polohu.
Součástí stojanu musí být integrovaný pojezd a konzola pro montáž ultrakrátkého projektoru, kompatibilní s dodanou interaktivní tabulí a projektorem.
Nosnost stojanu: minimálně 130 kg, určená pro kombinovanou hmotnost interaktivní tabule, projektoru, pojezdu a příslušenství.
Konstrukce stojanu musí být kovová, dostatečně robustní pro dlouhodobý provoz ve školním prostředí a opatřená povrchovou úpravou vhodnou pro školní použití.
Stojan musí zajišťovat dostatečnou stabilitu celé sestavy při běžné práci s interaktivní tabulí a minimalizovat přenos vibrací na projektor.
Dodávka musí být včetně veškerého montážního materiálu a příslušenství nutného k uvedení do provozu.
Zařízení musí být dodáno v souladu s platnými právními předpisy České republiky a Evropské unie.</t>
  </si>
  <si>
    <t>Poznámka k položce:Interaktivní tabule s bočními popisovatelnými křídly, určená pro použití ve školní učebně.
Úhlopříčka interaktivní plochy: přibližně 87" (± tolerance výrobce).Poměr stran: 16 : 10 nebo technicky ekvivalentní.
Tabule musí umožňovat multidotykové ovládání minimálně 20 současnými dotyky. Ovládání tabule musí být možné dotykem prstem, perem, popisovačem nebo jiným vhodným nástrojem. Všechny doteky umožňují simultánní práci více uživatelů.
Povrch interaktivní plochy i bočních křídel musí být odolný proti poškrábání, suchostiratelný a vhodný pro popis běžnými popisovači určenými pro tabule, s dlouhou životností odpovídající školnímu provozu.
Konstrukce tabule musí zahrnovat integrovaná boční popisovatelná křídla, pevně uchycená k hlavní tabuli nebo jiným konstrukčně ekvivalentním způsobem. abule musí mít bezpečně upravené, zaoblené nebo jinak chráněné rohy, vhodné pro školní prostředí.
Napájení interaktivní části musí být zajištěno prostřednictvím USB nebo technicky ekvivalentního řešení. Součástí dodávky je interaktivní výukový software, dostupný prostřednictvím webového rozhraní nebo aplikace, nezávislý na operačním systému, využitelný v běžném webovém prohlížeči a určený pro práci s libovolnou interaktivní technikou.Software musí umožňovat zejména:
volné kreslení a psaní (pero, tužka, zvýrazňovač), mazání, práci s grafickými objekty včetně základních 2D a 3D objektů, rýsování s pomocí digitálních rýsovacích pomůcek pro výuku geometrie (např. pravítko, trojúhelník, kružítko nebo technicky ekvivalentní nástroje),
psaní a úpravu textů, vkládání obrázků, znaků a internetových odkazů, používání galerií různých typů pozadí, používání galerií znaků a obrázků, ukládání výukových materiálů do souborů a jejich opětovné otevření, tvorbu testů a interaktivních úloh, sestavení vlastního uživatelského panelu s možností jeho trvalého umístění na popředí, rozdělení plochy tabule na 2, 3 nebo 4 samostatné části, sdílení výukových materiálů se žáky nebo studenty, včetně možnosti individuální nebo společné kontroly jejich práce, podporu vzdálené spolupráce nebo online výuky (např. internetové konference, sdílení obsahu).
Dodávka musí být včetně veškerého příslušenství nutného k uvedení do provozu.
Zařízení i software musí být dodány v souladu s platnými právními předpisy České republiky a Evropské unie.
 FOTO + KATALOGOVÝ LIST</t>
  </si>
  <si>
    <t xml:space="preserve">Poznámka k položce:Kompletně sestavená 3D tiskárna založená na technologii FDM/FFF, určená pro výukové a laboratorní využití ve školním prostředí.
Podporované materiály tisku: minimálně PLA, PETG, ABS, ASA, Nylon (PA), TPU (flexibilní materiály) a kompozitní filamenty (např. filamenty s uhlíkovým vláknem nebo jiným plnivem), při použití výrobcem doporučených tiskových profilů.Průměr tiskového filamentu: 1,75 mm. Minimální pracovní (tiskový) prostor: min. 240 × 210 × 210 mm.
Rozsah výšky tiskové vrstvy: min. 0,05–0,30 mm nebo jemnější.
Tiskárna musí být vybavena automatickou vícebodovou kalibrací / vyrovnáváním tiskové plochy (automatický bed leveling) bez nutnosti manuálního zásahu obsluhy.
Součástí zařízení je senzor filamentu (detekce dojití nebo přerušení).Připojení: USB a bezdrátové připojení (Wi-Fi nebo technicky ekvivalentní řešení).
Tiskárna musí být vybavena vyhřívanou tiskovou podložkou s maximální teplotou min. 110 °C, vhodnou pro tisk technických materiálů. Podložka musí být odnímatelná.
Součástí dodávky jsou minimálně 2 ks různých odnímatelných pružných tiskových plátů s odlišnými povrchovými vlastnostmi, vhodných pro tisk z materiálů PLA a PETG (např. hladký a strukturovaný povrch), nebo jiné technicky a funkčně ekvivalentní řešení.
Tiskárna musí být vybavena uzavřeným krytem / boxem, který vytváří stabilní tiskové prostředí se zvýšenou teplotou, vhodné pro tisk z materiálů náchylných k deformacím (např. ABS, ASA, Nylon).
Box musí umožňovat omezení přístupu k tiskovému prostoru (např. mechanickým zámkem, elektronickým uzamčením nebo jiným technicky ekvivalentním řešením), být opatřen vnitřním LED osvětlením a vyroben z konstrukčně odolných materiálů (např. kovových nebo jinak zesílených částí rámu a panelů). Součástí tiskárny nebo boxu musí být integrovaný filtrační systém s výměnnými filtry, zajišťující omezení úniku pachů a dalších nežádoucích emisí vznikajících při tisku, přičemž filtrace částic je výhodou.
Součástí dodávky je filament v celkovém množství 12 balení po 1 kg, z toho minimálně 6× PLA a 6× PETG. Od každého typu filamentu musí být dodán mix minimálně 3 různých barev. Průměr filamentu: 1,75 mm, maximální odchylka průměru vlákna ±0,02 mm nebo lepší.
Zařízení musí být dodáno včetně veškerého příslušenství nutného k uvedení do provozu.Zboží musí být uvedeno na trh v souladu s právními předpisy Evropské unie a České republiky a dodáno s CE prohlášením o shodě.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</si>
</sst>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6">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theme="9" tint="0.79998168889431442"/>
        <bgColor indexed="64"/>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2" fillId="0" borderId="0" applyNumberFormat="0" applyFill="0" applyBorder="0" applyAlignment="0" applyProtection="0"/>
  </cellStyleXfs>
  <cellXfs count="269">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0" fillId="0" borderId="0" xfId="0" applyAlignment="1">
      <alignment horizontal="center" vertical="center"/>
    </xf>
    <xf numFmtId="0" fontId="9"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1" fillId="0" borderId="0" xfId="0" applyFont="1" applyAlignment="1">
      <alignment horizontal="left" vertical="center"/>
    </xf>
    <xf numFmtId="0" fontId="10"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2"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2"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5"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16" fillId="4" borderId="9" xfId="0" applyFont="1" applyFill="1" applyBorder="1" applyAlignment="1">
      <alignment horizontal="center" vertical="center"/>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4" fontId="18" fillId="0" borderId="0" xfId="0" applyNumberFormat="1" applyFont="1" applyAlignment="1">
      <alignment vertical="center"/>
    </xf>
    <xf numFmtId="0" fontId="4" fillId="0" borderId="0" xfId="0" applyFont="1" applyAlignment="1">
      <alignment horizontal="center" vertical="center"/>
    </xf>
    <xf numFmtId="4" fontId="14" fillId="0" borderId="15" xfId="0" applyNumberFormat="1" applyFont="1" applyBorder="1" applyAlignment="1">
      <alignment vertical="center"/>
    </xf>
    <xf numFmtId="4" fontId="14" fillId="0" borderId="0" xfId="0" applyNumberFormat="1" applyFont="1" applyAlignment="1">
      <alignment vertical="center"/>
    </xf>
    <xf numFmtId="166" fontId="14" fillId="0" borderId="0" xfId="0" applyNumberFormat="1" applyFont="1" applyAlignment="1">
      <alignment vertical="center"/>
    </xf>
    <xf numFmtId="4" fontId="14" fillId="0" borderId="16" xfId="0" applyNumberFormat="1" applyFont="1" applyBorder="1" applyAlignment="1">
      <alignment vertical="center"/>
    </xf>
    <xf numFmtId="0" fontId="4" fillId="0" borderId="0" xfId="0" applyFont="1" applyAlignment="1">
      <alignment horizontal="left" vertical="center"/>
    </xf>
    <xf numFmtId="0" fontId="19" fillId="0" borderId="0" xfId="0" applyFont="1" applyAlignment="1">
      <alignment horizontal="left" vertical="center"/>
    </xf>
    <xf numFmtId="0" fontId="20" fillId="0" borderId="0" xfId="1" applyFont="1" applyAlignment="1">
      <alignment horizontal="center" vertical="center"/>
    </xf>
    <xf numFmtId="0" fontId="5" fillId="0" borderId="4"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3" fillId="0" borderId="0" xfId="0" applyFont="1" applyAlignment="1">
      <alignment horizontal="center" vertical="center"/>
    </xf>
    <xf numFmtId="4" fontId="23" fillId="0" borderId="15" xfId="0" applyNumberFormat="1" applyFont="1" applyBorder="1" applyAlignment="1">
      <alignment vertical="center"/>
    </xf>
    <xf numFmtId="4" fontId="23" fillId="0" borderId="0" xfId="0" applyNumberFormat="1" applyFont="1" applyAlignment="1">
      <alignment vertical="center"/>
    </xf>
    <xf numFmtId="166" fontId="23" fillId="0" borderId="0" xfId="0" applyNumberFormat="1" applyFont="1" applyAlignment="1">
      <alignment vertical="center"/>
    </xf>
    <xf numFmtId="4" fontId="23" fillId="0" borderId="16" xfId="0" applyNumberFormat="1" applyFont="1" applyBorder="1" applyAlignment="1">
      <alignment vertical="center"/>
    </xf>
    <xf numFmtId="0" fontId="5" fillId="0" borderId="0" xfId="0" applyFont="1" applyAlignment="1">
      <alignment horizontal="left" vertical="center"/>
    </xf>
    <xf numFmtId="4" fontId="23" fillId="0" borderId="20" xfId="0" applyNumberFormat="1" applyFont="1" applyBorder="1" applyAlignment="1">
      <alignment vertical="center"/>
    </xf>
    <xf numFmtId="4" fontId="23" fillId="0" borderId="21" xfId="0" applyNumberFormat="1" applyFont="1" applyBorder="1" applyAlignment="1">
      <alignment vertical="center"/>
    </xf>
    <xf numFmtId="166" fontId="23" fillId="0" borderId="21" xfId="0" applyNumberFormat="1" applyFont="1" applyBorder="1" applyAlignment="1">
      <alignment vertical="center"/>
    </xf>
    <xf numFmtId="4" fontId="23" fillId="0" borderId="22" xfId="0" applyNumberFormat="1" applyFont="1" applyBorder="1" applyAlignment="1">
      <alignment vertical="center"/>
    </xf>
    <xf numFmtId="0" fontId="24" fillId="0" borderId="0" xfId="0" applyFont="1" applyAlignment="1">
      <alignment horizontal="left" vertical="center"/>
    </xf>
    <xf numFmtId="0" fontId="0" fillId="0" borderId="4" xfId="0" applyBorder="1" applyAlignment="1">
      <alignment vertical="center" wrapText="1"/>
    </xf>
    <xf numFmtId="0" fontId="1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16" fillId="4" borderId="0" xfId="0" applyFont="1" applyFill="1" applyAlignment="1">
      <alignment horizontal="left" vertical="center"/>
    </xf>
    <xf numFmtId="0" fontId="16" fillId="4" borderId="0" xfId="0" applyFont="1" applyFill="1" applyAlignment="1">
      <alignment horizontal="right" vertical="center"/>
    </xf>
    <xf numFmtId="0" fontId="25"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166" fontId="26" fillId="0" borderId="13" xfId="0" applyNumberFormat="1" applyFont="1" applyBorder="1"/>
    <xf numFmtId="166" fontId="26" fillId="0" borderId="14" xfId="0" applyNumberFormat="1" applyFont="1" applyBorder="1"/>
    <xf numFmtId="4" fontId="27"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17" fillId="0" borderId="15" xfId="0" applyFont="1" applyBorder="1" applyAlignment="1">
      <alignment horizontal="left" vertical="center"/>
    </xf>
    <xf numFmtId="0" fontId="17" fillId="0" borderId="0" xfId="0" applyFont="1" applyAlignment="1">
      <alignment horizontal="center" vertical="center"/>
    </xf>
    <xf numFmtId="166" fontId="17" fillId="0" borderId="0" xfId="0" applyNumberFormat="1" applyFont="1" applyAlignment="1">
      <alignment vertical="center"/>
    </xf>
    <xf numFmtId="166" fontId="17" fillId="0" borderId="16" xfId="0" applyNumberFormat="1" applyFont="1" applyBorder="1" applyAlignment="1">
      <alignment vertical="center"/>
    </xf>
    <xf numFmtId="0" fontId="16" fillId="0" borderId="0" xfId="0" applyFont="1" applyAlignment="1">
      <alignment horizontal="left" vertical="center"/>
    </xf>
    <xf numFmtId="4" fontId="0" fillId="0" borderId="0" xfId="0" applyNumberFormat="1" applyAlignment="1">
      <alignment vertical="center"/>
    </xf>
    <xf numFmtId="0" fontId="0" fillId="0" borderId="15"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0" xfId="0" applyAlignment="1">
      <alignment vertical="top"/>
    </xf>
    <xf numFmtId="0" fontId="31" fillId="0" borderId="24" xfId="0" applyFont="1" applyBorder="1" applyAlignment="1">
      <alignment vertical="center" wrapText="1"/>
    </xf>
    <xf numFmtId="0" fontId="31" fillId="0" borderId="25" xfId="0" applyFont="1" applyBorder="1" applyAlignment="1">
      <alignment vertical="center" wrapText="1"/>
    </xf>
    <xf numFmtId="0" fontId="31" fillId="0" borderId="26" xfId="0" applyFont="1" applyBorder="1" applyAlignment="1">
      <alignment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7" xfId="0" applyFont="1" applyBorder="1" applyAlignment="1">
      <alignment vertical="center" wrapText="1"/>
    </xf>
    <xf numFmtId="0" fontId="31" fillId="0" borderId="28" xfId="0" applyFont="1" applyBorder="1" applyAlignment="1">
      <alignmen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27" xfId="0" applyFont="1" applyBorder="1" applyAlignment="1">
      <alignment vertical="center" wrapText="1"/>
    </xf>
    <xf numFmtId="0" fontId="34" fillId="0" borderId="1" xfId="0" applyFont="1" applyBorder="1" applyAlignment="1">
      <alignment vertical="center" wrapText="1"/>
    </xf>
    <xf numFmtId="0" fontId="34" fillId="0" borderId="1" xfId="0" applyFont="1" applyBorder="1" applyAlignment="1">
      <alignment horizontal="left" vertical="center"/>
    </xf>
    <xf numFmtId="0" fontId="34" fillId="0" borderId="1" xfId="0" applyFont="1" applyBorder="1" applyAlignment="1">
      <alignment vertical="center"/>
    </xf>
    <xf numFmtId="49" fontId="34" fillId="0" borderId="1" xfId="0" applyNumberFormat="1" applyFont="1" applyBorder="1" applyAlignment="1">
      <alignment vertical="center" wrapText="1"/>
    </xf>
    <xf numFmtId="0" fontId="31" fillId="0" borderId="30" xfId="0" applyFont="1" applyBorder="1" applyAlignment="1">
      <alignment vertical="center" wrapText="1"/>
    </xf>
    <xf numFmtId="0" fontId="36" fillId="0" borderId="29" xfId="0" applyFont="1" applyBorder="1" applyAlignment="1">
      <alignment vertical="center" wrapText="1"/>
    </xf>
    <xf numFmtId="0" fontId="31" fillId="0" borderId="31" xfId="0" applyFont="1" applyBorder="1" applyAlignment="1">
      <alignment vertical="center" wrapText="1"/>
    </xf>
    <xf numFmtId="0" fontId="31" fillId="0" borderId="1" xfId="0" applyFont="1" applyBorder="1" applyAlignment="1">
      <alignment vertical="top"/>
    </xf>
    <xf numFmtId="0" fontId="31" fillId="0" borderId="0" xfId="0" applyFont="1" applyAlignment="1">
      <alignment vertical="top"/>
    </xf>
    <xf numFmtId="0" fontId="31" fillId="0" borderId="24" xfId="0" applyFont="1" applyBorder="1" applyAlignment="1">
      <alignment horizontal="left" vertical="center"/>
    </xf>
    <xf numFmtId="0" fontId="31" fillId="0" borderId="25" xfId="0" applyFont="1" applyBorder="1" applyAlignment="1">
      <alignment horizontal="left" vertical="center"/>
    </xf>
    <xf numFmtId="0" fontId="31" fillId="0" borderId="26" xfId="0" applyFont="1" applyBorder="1" applyAlignment="1">
      <alignment horizontal="left" vertical="center"/>
    </xf>
    <xf numFmtId="0" fontId="31" fillId="0" borderId="27" xfId="0" applyFont="1" applyBorder="1" applyAlignment="1">
      <alignment horizontal="left" vertical="center"/>
    </xf>
    <xf numFmtId="0" fontId="31" fillId="0" borderId="28" xfId="0" applyFont="1" applyBorder="1" applyAlignment="1">
      <alignment horizontal="left" vertical="center"/>
    </xf>
    <xf numFmtId="0" fontId="33" fillId="0" borderId="1" xfId="0" applyFont="1" applyBorder="1" applyAlignment="1">
      <alignment horizontal="left" vertical="center"/>
    </xf>
    <xf numFmtId="0" fontId="37" fillId="0" borderId="0" xfId="0" applyFont="1" applyAlignment="1">
      <alignment horizontal="left" vertical="center"/>
    </xf>
    <xf numFmtId="0" fontId="33" fillId="0" borderId="29" xfId="0" applyFont="1" applyBorder="1" applyAlignment="1">
      <alignment horizontal="left" vertical="center"/>
    </xf>
    <xf numFmtId="0" fontId="33" fillId="0" borderId="29" xfId="0" applyFont="1" applyBorder="1" applyAlignment="1">
      <alignment horizontal="center" vertical="center"/>
    </xf>
    <xf numFmtId="0" fontId="37" fillId="0" borderId="29" xfId="0" applyFont="1" applyBorder="1" applyAlignment="1">
      <alignment horizontal="left" vertical="center"/>
    </xf>
    <xf numFmtId="0" fontId="38" fillId="0" borderId="1" xfId="0" applyFont="1" applyBorder="1" applyAlignment="1">
      <alignment horizontal="left" vertical="center"/>
    </xf>
    <xf numFmtId="0" fontId="35" fillId="0" borderId="0" xfId="0" applyFont="1" applyAlignment="1">
      <alignment horizontal="left" vertical="center"/>
    </xf>
    <xf numFmtId="0" fontId="39" fillId="0" borderId="1" xfId="0" applyFont="1" applyBorder="1" applyAlignment="1">
      <alignment horizontal="left" vertical="center"/>
    </xf>
    <xf numFmtId="0" fontId="34" fillId="0" borderId="1" xfId="0" applyFont="1" applyBorder="1" applyAlignment="1">
      <alignment horizontal="center" vertical="center"/>
    </xf>
    <xf numFmtId="0" fontId="34" fillId="0" borderId="0" xfId="0" applyFont="1" applyAlignment="1">
      <alignment horizontal="left" vertical="center"/>
    </xf>
    <xf numFmtId="0" fontId="35" fillId="0" borderId="27" xfId="0" applyFont="1" applyBorder="1" applyAlignment="1">
      <alignment horizontal="left" vertical="center"/>
    </xf>
    <xf numFmtId="0" fontId="31" fillId="0" borderId="30" xfId="0" applyFont="1" applyBorder="1" applyAlignment="1">
      <alignment horizontal="left" vertical="center"/>
    </xf>
    <xf numFmtId="0" fontId="36" fillId="0" borderId="29" xfId="0" applyFont="1" applyBorder="1" applyAlignment="1">
      <alignment horizontal="left" vertical="center"/>
    </xf>
    <xf numFmtId="0" fontId="31" fillId="0" borderId="31" xfId="0" applyFont="1" applyBorder="1" applyAlignment="1">
      <alignment horizontal="left" vertical="center"/>
    </xf>
    <xf numFmtId="0" fontId="31" fillId="0" borderId="1" xfId="0" applyFont="1" applyBorder="1" applyAlignment="1">
      <alignment horizontal="left" vertical="center"/>
    </xf>
    <xf numFmtId="0" fontId="36" fillId="0" borderId="1" xfId="0" applyFont="1" applyBorder="1" applyAlignment="1">
      <alignment horizontal="left" vertical="center"/>
    </xf>
    <xf numFmtId="0" fontId="37" fillId="0" borderId="1" xfId="0" applyFont="1" applyBorder="1" applyAlignment="1">
      <alignment horizontal="left" vertical="center"/>
    </xf>
    <xf numFmtId="0" fontId="35" fillId="0" borderId="29" xfId="0" applyFont="1" applyBorder="1" applyAlignment="1">
      <alignment horizontal="left" vertical="center"/>
    </xf>
    <xf numFmtId="0" fontId="31"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31" fillId="0" borderId="26" xfId="0" applyFont="1" applyBorder="1" applyAlignment="1">
      <alignment horizontal="left" vertical="center" wrapText="1"/>
    </xf>
    <xf numFmtId="0" fontId="31" fillId="0" borderId="27" xfId="0" applyFont="1" applyBorder="1" applyAlignment="1">
      <alignment horizontal="left" vertical="center" wrapText="1"/>
    </xf>
    <xf numFmtId="0" fontId="31" fillId="0" borderId="28"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5" fillId="0" borderId="27" xfId="0" applyFont="1" applyBorder="1" applyAlignment="1">
      <alignment horizontal="left" vertical="center" wrapText="1"/>
    </xf>
    <xf numFmtId="0" fontId="35" fillId="0" borderId="1" xfId="0" applyFont="1" applyBorder="1" applyAlignment="1">
      <alignment horizontal="left" vertical="center"/>
    </xf>
    <xf numFmtId="0" fontId="35" fillId="0" borderId="28" xfId="0" applyFont="1" applyBorder="1" applyAlignment="1">
      <alignment horizontal="left" vertical="center" wrapText="1"/>
    </xf>
    <xf numFmtId="0" fontId="35" fillId="0" borderId="28" xfId="0" applyFont="1" applyBorder="1" applyAlignment="1">
      <alignment horizontal="left" vertical="center"/>
    </xf>
    <xf numFmtId="0" fontId="35" fillId="0" borderId="30" xfId="0" applyFont="1" applyBorder="1" applyAlignment="1">
      <alignment horizontal="left" vertical="center" wrapText="1"/>
    </xf>
    <xf numFmtId="0" fontId="35" fillId="0" borderId="29" xfId="0" applyFont="1" applyBorder="1" applyAlignment="1">
      <alignment horizontal="left" vertical="center" wrapText="1"/>
    </xf>
    <xf numFmtId="0" fontId="35" fillId="0" borderId="31" xfId="0" applyFont="1" applyBorder="1" applyAlignment="1">
      <alignment horizontal="left" vertical="center" wrapText="1"/>
    </xf>
    <xf numFmtId="0" fontId="34" fillId="0" borderId="1" xfId="0" applyFont="1" applyBorder="1" applyAlignment="1">
      <alignment horizontal="left" vertical="top"/>
    </xf>
    <xf numFmtId="0" fontId="34" fillId="0" borderId="1" xfId="0" applyFont="1" applyBorder="1" applyAlignment="1">
      <alignment horizontal="center" vertical="top"/>
    </xf>
    <xf numFmtId="0" fontId="35" fillId="0" borderId="30"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center" vertical="center"/>
    </xf>
    <xf numFmtId="0" fontId="37" fillId="0" borderId="0" xfId="0" applyFont="1" applyAlignment="1">
      <alignment vertical="center"/>
    </xf>
    <xf numFmtId="0" fontId="33" fillId="0" borderId="1" xfId="0" applyFont="1" applyBorder="1" applyAlignment="1">
      <alignment vertical="center"/>
    </xf>
    <xf numFmtId="0" fontId="37" fillId="0" borderId="29" xfId="0" applyFont="1" applyBorder="1" applyAlignment="1">
      <alignment vertical="center"/>
    </xf>
    <xf numFmtId="0" fontId="33" fillId="0" borderId="29" xfId="0" applyFont="1" applyBorder="1" applyAlignment="1">
      <alignment vertical="center"/>
    </xf>
    <xf numFmtId="0" fontId="34" fillId="0" borderId="1" xfId="0" applyFont="1" applyBorder="1" applyAlignment="1">
      <alignment vertical="top"/>
    </xf>
    <xf numFmtId="49" fontId="34" fillId="0" borderId="1" xfId="0" applyNumberFormat="1"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vertical="top"/>
    </xf>
    <xf numFmtId="0" fontId="41" fillId="0" borderId="1" xfId="0" applyFont="1" applyBorder="1" applyAlignment="1">
      <alignment horizontal="left" vertical="center"/>
    </xf>
    <xf numFmtId="0" fontId="41" fillId="0" borderId="1" xfId="0" applyFont="1" applyBorder="1" applyAlignment="1">
      <alignment horizontal="center" vertical="center"/>
    </xf>
    <xf numFmtId="49" fontId="41" fillId="0" borderId="1" xfId="0" applyNumberFormat="1" applyFont="1" applyBorder="1" applyAlignment="1">
      <alignment horizontal="left" vertical="center"/>
    </xf>
    <xf numFmtId="0" fontId="40" fillId="0" borderId="28" xfId="0" applyFont="1" applyBorder="1" applyAlignment="1">
      <alignment horizontal="left" vertical="center"/>
    </xf>
    <xf numFmtId="0" fontId="0" fillId="0" borderId="29" xfId="0" applyBorder="1" applyAlignment="1">
      <alignment vertical="top"/>
    </xf>
    <xf numFmtId="0" fontId="33" fillId="0" borderId="29" xfId="0" applyFont="1" applyBorder="1" applyAlignment="1">
      <alignment horizontal="left"/>
    </xf>
    <xf numFmtId="0" fontId="37" fillId="0" borderId="29" xfId="0" applyFont="1" applyBorder="1"/>
    <xf numFmtId="0" fontId="31" fillId="0" borderId="27" xfId="0" applyFont="1" applyBorder="1" applyAlignment="1">
      <alignment vertical="top"/>
    </xf>
    <xf numFmtId="0" fontId="31" fillId="0" borderId="28" xfId="0" applyFont="1" applyBorder="1" applyAlignment="1">
      <alignment vertical="top"/>
    </xf>
    <xf numFmtId="0" fontId="31" fillId="0" borderId="30" xfId="0" applyFont="1" applyBorder="1" applyAlignment="1">
      <alignment vertical="top"/>
    </xf>
    <xf numFmtId="0" fontId="31" fillId="0" borderId="29" xfId="0" applyFont="1" applyBorder="1" applyAlignment="1">
      <alignment vertical="top"/>
    </xf>
    <xf numFmtId="0" fontId="31" fillId="0" borderId="31" xfId="0" applyFont="1" applyBorder="1" applyAlignment="1">
      <alignment vertical="top"/>
    </xf>
    <xf numFmtId="0" fontId="6" fillId="0" borderId="0" xfId="0" applyFont="1" applyAlignment="1">
      <alignment horizontal="left"/>
    </xf>
    <xf numFmtId="0" fontId="7" fillId="0" borderId="0" xfId="0" applyFont="1" applyAlignment="1">
      <alignment horizontal="left"/>
    </xf>
    <xf numFmtId="0" fontId="16" fillId="0" borderId="23" xfId="0" applyFont="1" applyBorder="1" applyAlignment="1">
      <alignment horizontal="center" vertical="center"/>
    </xf>
    <xf numFmtId="49" fontId="16" fillId="0" borderId="23" xfId="0" applyNumberFormat="1" applyFont="1" applyBorder="1" applyAlignment="1">
      <alignment horizontal="left"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167" fontId="16" fillId="0" borderId="23" xfId="0" applyNumberFormat="1" applyFont="1" applyBorder="1" applyAlignment="1">
      <alignment vertical="center"/>
    </xf>
    <xf numFmtId="0" fontId="28" fillId="0" borderId="0" xfId="0" applyFont="1" applyAlignment="1">
      <alignment horizontal="left" vertical="center"/>
    </xf>
    <xf numFmtId="0" fontId="29" fillId="0" borderId="0" xfId="0" applyFont="1" applyAlignment="1">
      <alignment horizontal="left" vertical="center" wrapText="1"/>
    </xf>
    <xf numFmtId="0" fontId="30" fillId="0" borderId="0" xfId="0" applyFont="1" applyAlignment="1">
      <alignment vertical="center" wrapText="1"/>
    </xf>
    <xf numFmtId="4" fontId="18" fillId="0" borderId="0" xfId="0" applyNumberFormat="1" applyFont="1"/>
    <xf numFmtId="4" fontId="6" fillId="0" borderId="0" xfId="0" applyNumberFormat="1" applyFont="1"/>
    <xf numFmtId="4" fontId="7" fillId="0" borderId="0" xfId="0" applyNumberFormat="1" applyFont="1"/>
    <xf numFmtId="4" fontId="16" fillId="0" borderId="23" xfId="0" applyNumberFormat="1" applyFont="1" applyBorder="1" applyAlignment="1">
      <alignment vertical="center"/>
    </xf>
    <xf numFmtId="4" fontId="16" fillId="5" borderId="23" xfId="0" applyNumberFormat="1" applyFont="1" applyFill="1" applyBorder="1" applyAlignment="1" applyProtection="1">
      <alignment vertical="center"/>
      <protection locked="0"/>
    </xf>
    <xf numFmtId="0" fontId="10" fillId="2" borderId="0" xfId="0" applyFont="1" applyFill="1" applyAlignment="1">
      <alignment horizontal="center" vertical="center"/>
    </xf>
    <xf numFmtId="0" fontId="0" fillId="0" borderId="0" xfId="0"/>
    <xf numFmtId="164" fontId="1" fillId="0" borderId="0" xfId="0" applyNumberFormat="1" applyFont="1" applyAlignment="1">
      <alignment horizontal="left" vertical="center"/>
    </xf>
    <xf numFmtId="0" fontId="1" fillId="0" borderId="0" xfId="0" applyFont="1" applyAlignment="1">
      <alignment vertical="center"/>
    </xf>
    <xf numFmtId="4" fontId="13" fillId="0" borderId="0" xfId="0" applyNumberFormat="1" applyFont="1" applyAlignment="1">
      <alignmen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0" fontId="2" fillId="0" borderId="0" xfId="0" applyFont="1" applyAlignment="1">
      <alignment horizontal="left" vertical="center" wrapText="1"/>
    </xf>
    <xf numFmtId="4" fontId="12"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22" fillId="0" borderId="0" xfId="0" applyNumberFormat="1" applyFont="1" applyAlignment="1">
      <alignment vertical="center"/>
    </xf>
    <xf numFmtId="0" fontId="22" fillId="0" borderId="0" xfId="0" applyFont="1" applyAlignment="1">
      <alignment vertical="center"/>
    </xf>
    <xf numFmtId="0" fontId="21" fillId="0" borderId="0" xfId="0" applyFont="1" applyAlignment="1">
      <alignment horizontal="left" vertical="center" wrapText="1"/>
    </xf>
    <xf numFmtId="4" fontId="18" fillId="0" borderId="0" xfId="0" applyNumberFormat="1" applyFont="1" applyAlignment="1">
      <alignment horizontal="right" vertical="center"/>
    </xf>
    <xf numFmtId="4" fontId="18" fillId="0" borderId="0" xfId="0" applyNumberFormat="1" applyFont="1" applyAlignment="1">
      <alignment vertical="center"/>
    </xf>
    <xf numFmtId="0" fontId="16" fillId="4" borderId="7" xfId="0" applyFont="1" applyFill="1" applyBorder="1" applyAlignment="1">
      <alignment horizontal="center" vertical="center"/>
    </xf>
    <xf numFmtId="0" fontId="16" fillId="4" borderId="8" xfId="0" applyFont="1" applyFill="1" applyBorder="1" applyAlignment="1">
      <alignment horizontal="left" vertical="center"/>
    </xf>
    <xf numFmtId="0" fontId="16" fillId="4" borderId="8" xfId="0" applyFont="1" applyFill="1" applyBorder="1" applyAlignment="1">
      <alignment horizontal="center" vertical="center"/>
    </xf>
    <xf numFmtId="0" fontId="16" fillId="4" borderId="8" xfId="0" applyFont="1" applyFill="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4" fillId="0" borderId="12" xfId="0" applyFont="1" applyBorder="1" applyAlignment="1">
      <alignment horizontal="center" vertical="center"/>
    </xf>
    <xf numFmtId="0" fontId="14" fillId="0" borderId="13" xfId="0" applyFont="1" applyBorder="1" applyAlignment="1">
      <alignment horizontal="left" vertical="center"/>
    </xf>
    <xf numFmtId="0" fontId="15" fillId="0" borderId="15" xfId="0" applyFont="1" applyBorder="1" applyAlignment="1">
      <alignment horizontal="left" vertical="center"/>
    </xf>
    <xf numFmtId="0" fontId="15" fillId="0" borderId="0" xfId="0" applyFont="1" applyAlignment="1">
      <alignment horizontal="left"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4" fillId="0" borderId="1" xfId="0" applyFont="1" applyBorder="1" applyAlignment="1">
      <alignment horizontal="left" vertical="top"/>
    </xf>
    <xf numFmtId="0" fontId="34" fillId="0" borderId="1" xfId="0" applyFont="1" applyBorder="1" applyAlignment="1">
      <alignment horizontal="left" vertical="center"/>
    </xf>
    <xf numFmtId="0" fontId="32" fillId="0" borderId="1" xfId="0" applyFont="1" applyBorder="1" applyAlignment="1">
      <alignment horizontal="center" vertical="center" wrapText="1"/>
    </xf>
    <xf numFmtId="0" fontId="33" fillId="0" borderId="29" xfId="0" applyFont="1" applyBorder="1" applyAlignment="1">
      <alignment horizontal="left"/>
    </xf>
    <xf numFmtId="0" fontId="32" fillId="0" borderId="1" xfId="0" applyFont="1" applyBorder="1" applyAlignment="1">
      <alignment horizontal="center" vertical="center"/>
    </xf>
    <xf numFmtId="49" fontId="34" fillId="0" borderId="1" xfId="0" applyNumberFormat="1" applyFont="1" applyBorder="1" applyAlignment="1">
      <alignment horizontal="left" vertical="center" wrapText="1"/>
    </xf>
    <xf numFmtId="0" fontId="34" fillId="0" borderId="1" xfId="0" applyFont="1" applyBorder="1" applyAlignment="1">
      <alignment horizontal="left" vertical="center" wrapText="1"/>
    </xf>
    <xf numFmtId="0" fontId="33" fillId="0" borderId="29" xfId="0" applyFont="1" applyBorder="1" applyAlignment="1">
      <alignment horizontal="left"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4"/>
  <sheetViews>
    <sheetView showGridLines="0" tabSelected="1" workbookViewId="0">
      <selection activeCell="D2" sqref="D2"/>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3" t="s">
        <v>0</v>
      </c>
      <c r="AZ1" s="13" t="s">
        <v>1</v>
      </c>
      <c r="BA1" s="13" t="s">
        <v>2</v>
      </c>
      <c r="BB1" s="13" t="s">
        <v>3</v>
      </c>
      <c r="BT1" s="13" t="s">
        <v>4</v>
      </c>
      <c r="BU1" s="13" t="s">
        <v>4</v>
      </c>
      <c r="BV1" s="13" t="s">
        <v>5</v>
      </c>
    </row>
    <row r="2" spans="1:74" ht="36.950000000000003" customHeight="1">
      <c r="AR2" s="225" t="s">
        <v>6</v>
      </c>
      <c r="AS2" s="226"/>
      <c r="AT2" s="226"/>
      <c r="AU2" s="226"/>
      <c r="AV2" s="226"/>
      <c r="AW2" s="226"/>
      <c r="AX2" s="226"/>
      <c r="AY2" s="226"/>
      <c r="AZ2" s="226"/>
      <c r="BA2" s="226"/>
      <c r="BB2" s="226"/>
      <c r="BC2" s="226"/>
      <c r="BD2" s="226"/>
      <c r="BE2" s="226"/>
      <c r="BS2" s="14" t="s">
        <v>7</v>
      </c>
      <c r="BT2" s="14" t="s">
        <v>8</v>
      </c>
    </row>
    <row r="3" spans="1:74" ht="6.95" customHeight="1">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7"/>
      <c r="BS3" s="14" t="s">
        <v>7</v>
      </c>
      <c r="BT3" s="14" t="s">
        <v>9</v>
      </c>
    </row>
    <row r="4" spans="1:74" ht="24.95" customHeight="1">
      <c r="B4" s="17"/>
      <c r="D4" s="18" t="s">
        <v>10</v>
      </c>
      <c r="AR4" s="17"/>
      <c r="AS4" s="19" t="s">
        <v>11</v>
      </c>
      <c r="BS4" s="14" t="s">
        <v>12</v>
      </c>
    </row>
    <row r="5" spans="1:74" ht="12" customHeight="1">
      <c r="B5" s="17"/>
      <c r="D5" s="20" t="s">
        <v>13</v>
      </c>
      <c r="K5" s="234" t="s">
        <v>14</v>
      </c>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R5" s="17"/>
      <c r="BS5" s="14" t="s">
        <v>7</v>
      </c>
    </row>
    <row r="6" spans="1:74" ht="36.950000000000003" customHeight="1">
      <c r="B6" s="17"/>
      <c r="D6" s="22" t="s">
        <v>15</v>
      </c>
      <c r="K6" s="235" t="s">
        <v>16</v>
      </c>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R6" s="17"/>
      <c r="BS6" s="14" t="s">
        <v>7</v>
      </c>
    </row>
    <row r="7" spans="1:74" ht="12" customHeight="1">
      <c r="B7" s="17"/>
      <c r="D7" s="23" t="s">
        <v>17</v>
      </c>
      <c r="K7" s="21" t="s">
        <v>3</v>
      </c>
      <c r="AK7" s="23" t="s">
        <v>18</v>
      </c>
      <c r="AN7" s="21" t="s">
        <v>3</v>
      </c>
      <c r="AR7" s="17"/>
      <c r="BS7" s="14" t="s">
        <v>7</v>
      </c>
    </row>
    <row r="8" spans="1:74" ht="12" customHeight="1">
      <c r="B8" s="17"/>
      <c r="D8" s="23" t="s">
        <v>19</v>
      </c>
      <c r="K8" s="21" t="s">
        <v>20</v>
      </c>
      <c r="AK8" s="23" t="s">
        <v>21</v>
      </c>
      <c r="AN8" s="21" t="s">
        <v>22</v>
      </c>
      <c r="AR8" s="17"/>
      <c r="BS8" s="14" t="s">
        <v>7</v>
      </c>
    </row>
    <row r="9" spans="1:74" ht="14.45" customHeight="1">
      <c r="B9" s="17"/>
      <c r="AR9" s="17"/>
      <c r="BS9" s="14" t="s">
        <v>7</v>
      </c>
    </row>
    <row r="10" spans="1:74" ht="12" customHeight="1">
      <c r="B10" s="17"/>
      <c r="D10" s="23" t="s">
        <v>23</v>
      </c>
      <c r="AK10" s="23" t="s">
        <v>24</v>
      </c>
      <c r="AN10" s="21" t="s">
        <v>25</v>
      </c>
      <c r="AR10" s="17"/>
      <c r="BS10" s="14" t="s">
        <v>7</v>
      </c>
    </row>
    <row r="11" spans="1:74" ht="18.399999999999999" customHeight="1">
      <c r="B11" s="17"/>
      <c r="E11" s="21" t="s">
        <v>26</v>
      </c>
      <c r="AK11" s="23" t="s">
        <v>27</v>
      </c>
      <c r="AN11" s="21" t="s">
        <v>3</v>
      </c>
      <c r="AR11" s="17"/>
      <c r="BS11" s="14" t="s">
        <v>7</v>
      </c>
    </row>
    <row r="12" spans="1:74" ht="6.95" customHeight="1">
      <c r="B12" s="17"/>
      <c r="AR12" s="17"/>
      <c r="BS12" s="14" t="s">
        <v>7</v>
      </c>
    </row>
    <row r="13" spans="1:74" ht="12" customHeight="1">
      <c r="B13" s="17"/>
      <c r="D13" s="23" t="s">
        <v>28</v>
      </c>
      <c r="AK13" s="23" t="s">
        <v>24</v>
      </c>
      <c r="AN13" s="21" t="s">
        <v>3</v>
      </c>
      <c r="AR13" s="17"/>
      <c r="BS13" s="14" t="s">
        <v>7</v>
      </c>
    </row>
    <row r="14" spans="1:74" ht="12.75">
      <c r="B14" s="17"/>
      <c r="E14" s="21" t="s">
        <v>29</v>
      </c>
      <c r="AK14" s="23" t="s">
        <v>27</v>
      </c>
      <c r="AN14" s="21" t="s">
        <v>3</v>
      </c>
      <c r="AR14" s="17"/>
      <c r="BS14" s="14" t="s">
        <v>7</v>
      </c>
    </row>
    <row r="15" spans="1:74" ht="6.95" customHeight="1">
      <c r="B15" s="17"/>
      <c r="AR15" s="17"/>
      <c r="BS15" s="14" t="s">
        <v>4</v>
      </c>
    </row>
    <row r="16" spans="1:74" ht="12" customHeight="1">
      <c r="B16" s="17"/>
      <c r="D16" s="23" t="s">
        <v>30</v>
      </c>
      <c r="AK16" s="23" t="s">
        <v>24</v>
      </c>
      <c r="AN16" s="21" t="s">
        <v>31</v>
      </c>
      <c r="AR16" s="17"/>
      <c r="BS16" s="14" t="s">
        <v>4</v>
      </c>
    </row>
    <row r="17" spans="2:71" ht="18.399999999999999" customHeight="1">
      <c r="B17" s="17"/>
      <c r="E17" s="21" t="s">
        <v>32</v>
      </c>
      <c r="AK17" s="23" t="s">
        <v>27</v>
      </c>
      <c r="AN17" s="21" t="s">
        <v>3</v>
      </c>
      <c r="AR17" s="17"/>
      <c r="BS17" s="14" t="s">
        <v>33</v>
      </c>
    </row>
    <row r="18" spans="2:71" ht="6.95" customHeight="1">
      <c r="B18" s="17"/>
      <c r="AR18" s="17"/>
      <c r="BS18" s="14" t="s">
        <v>7</v>
      </c>
    </row>
    <row r="19" spans="2:71" ht="12" customHeight="1">
      <c r="B19" s="17"/>
      <c r="D19" s="23" t="s">
        <v>34</v>
      </c>
      <c r="AK19" s="23" t="s">
        <v>24</v>
      </c>
      <c r="AN19" s="21" t="s">
        <v>35</v>
      </c>
      <c r="AR19" s="17"/>
      <c r="BS19" s="14" t="s">
        <v>7</v>
      </c>
    </row>
    <row r="20" spans="2:71" ht="18.399999999999999" customHeight="1">
      <c r="B20" s="17"/>
      <c r="E20" s="21" t="s">
        <v>36</v>
      </c>
      <c r="AK20" s="23" t="s">
        <v>27</v>
      </c>
      <c r="AN20" s="21" t="s">
        <v>3</v>
      </c>
      <c r="AR20" s="17"/>
      <c r="BS20" s="14" t="s">
        <v>33</v>
      </c>
    </row>
    <row r="21" spans="2:71" ht="6.95" customHeight="1">
      <c r="B21" s="17"/>
      <c r="AR21" s="17"/>
    </row>
    <row r="22" spans="2:71" ht="12" customHeight="1">
      <c r="B22" s="17"/>
      <c r="D22" s="23" t="s">
        <v>37</v>
      </c>
      <c r="AR22" s="17"/>
    </row>
    <row r="23" spans="2:71" ht="47.25" customHeight="1">
      <c r="B23" s="17"/>
      <c r="E23" s="236" t="s">
        <v>38</v>
      </c>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R23" s="17"/>
    </row>
    <row r="24" spans="2:71" ht="6.95" customHeight="1">
      <c r="B24" s="17"/>
      <c r="AR24" s="17"/>
    </row>
    <row r="25" spans="2:71" ht="6.95" customHeight="1">
      <c r="B25" s="17"/>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R25" s="17"/>
    </row>
    <row r="26" spans="2:71" s="1" customFormat="1" ht="25.9" customHeight="1">
      <c r="B26" s="26"/>
      <c r="D26" s="27" t="s">
        <v>39</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37">
        <f>ROUND(AG54,2)</f>
        <v>0</v>
      </c>
      <c r="AL26" s="238"/>
      <c r="AM26" s="238"/>
      <c r="AN26" s="238"/>
      <c r="AO26" s="238"/>
      <c r="AR26" s="26"/>
    </row>
    <row r="27" spans="2:71" s="1" customFormat="1" ht="6.95" customHeight="1">
      <c r="B27" s="26"/>
      <c r="AR27" s="26"/>
    </row>
    <row r="28" spans="2:71" s="1" customFormat="1" ht="12.75">
      <c r="B28" s="26"/>
      <c r="L28" s="239" t="s">
        <v>40</v>
      </c>
      <c r="M28" s="239"/>
      <c r="N28" s="239"/>
      <c r="O28" s="239"/>
      <c r="P28" s="239"/>
      <c r="W28" s="239" t="s">
        <v>41</v>
      </c>
      <c r="X28" s="239"/>
      <c r="Y28" s="239"/>
      <c r="Z28" s="239"/>
      <c r="AA28" s="239"/>
      <c r="AB28" s="239"/>
      <c r="AC28" s="239"/>
      <c r="AD28" s="239"/>
      <c r="AE28" s="239"/>
      <c r="AK28" s="239" t="s">
        <v>42</v>
      </c>
      <c r="AL28" s="239"/>
      <c r="AM28" s="239"/>
      <c r="AN28" s="239"/>
      <c r="AO28" s="239"/>
      <c r="AR28" s="26"/>
    </row>
    <row r="29" spans="2:71" s="2" customFormat="1" ht="14.45" customHeight="1">
      <c r="B29" s="30"/>
      <c r="D29" s="23" t="s">
        <v>43</v>
      </c>
      <c r="F29" s="23" t="s">
        <v>44</v>
      </c>
      <c r="L29" s="227">
        <v>0.21</v>
      </c>
      <c r="M29" s="228"/>
      <c r="N29" s="228"/>
      <c r="O29" s="228"/>
      <c r="P29" s="228"/>
      <c r="W29" s="229">
        <f>ROUND(AZ54, 2)</f>
        <v>0</v>
      </c>
      <c r="X29" s="228"/>
      <c r="Y29" s="228"/>
      <c r="Z29" s="228"/>
      <c r="AA29" s="228"/>
      <c r="AB29" s="228"/>
      <c r="AC29" s="228"/>
      <c r="AD29" s="228"/>
      <c r="AE29" s="228"/>
      <c r="AK29" s="229">
        <f>ROUND(AV54, 2)</f>
        <v>0</v>
      </c>
      <c r="AL29" s="228"/>
      <c r="AM29" s="228"/>
      <c r="AN29" s="228"/>
      <c r="AO29" s="228"/>
      <c r="AR29" s="30"/>
    </row>
    <row r="30" spans="2:71" s="2" customFormat="1" ht="14.45" customHeight="1">
      <c r="B30" s="30"/>
      <c r="F30" s="23" t="s">
        <v>45</v>
      </c>
      <c r="L30" s="227">
        <v>0.12</v>
      </c>
      <c r="M30" s="228"/>
      <c r="N30" s="228"/>
      <c r="O30" s="228"/>
      <c r="P30" s="228"/>
      <c r="W30" s="229">
        <f>ROUND(BA54, 2)</f>
        <v>0</v>
      </c>
      <c r="X30" s="228"/>
      <c r="Y30" s="228"/>
      <c r="Z30" s="228"/>
      <c r="AA30" s="228"/>
      <c r="AB30" s="228"/>
      <c r="AC30" s="228"/>
      <c r="AD30" s="228"/>
      <c r="AE30" s="228"/>
      <c r="AK30" s="229">
        <f>ROUND(AW54, 2)</f>
        <v>0</v>
      </c>
      <c r="AL30" s="228"/>
      <c r="AM30" s="228"/>
      <c r="AN30" s="228"/>
      <c r="AO30" s="228"/>
      <c r="AR30" s="30"/>
    </row>
    <row r="31" spans="2:71" s="2" customFormat="1" ht="14.45" hidden="1" customHeight="1">
      <c r="B31" s="30"/>
      <c r="F31" s="23" t="s">
        <v>46</v>
      </c>
      <c r="L31" s="227">
        <v>0.21</v>
      </c>
      <c r="M31" s="228"/>
      <c r="N31" s="228"/>
      <c r="O31" s="228"/>
      <c r="P31" s="228"/>
      <c r="W31" s="229">
        <f>ROUND(BB54, 2)</f>
        <v>0</v>
      </c>
      <c r="X31" s="228"/>
      <c r="Y31" s="228"/>
      <c r="Z31" s="228"/>
      <c r="AA31" s="228"/>
      <c r="AB31" s="228"/>
      <c r="AC31" s="228"/>
      <c r="AD31" s="228"/>
      <c r="AE31" s="228"/>
      <c r="AK31" s="229">
        <v>0</v>
      </c>
      <c r="AL31" s="228"/>
      <c r="AM31" s="228"/>
      <c r="AN31" s="228"/>
      <c r="AO31" s="228"/>
      <c r="AR31" s="30"/>
    </row>
    <row r="32" spans="2:71" s="2" customFormat="1" ht="14.45" hidden="1" customHeight="1">
      <c r="B32" s="30"/>
      <c r="F32" s="23" t="s">
        <v>47</v>
      </c>
      <c r="L32" s="227">
        <v>0.12</v>
      </c>
      <c r="M32" s="228"/>
      <c r="N32" s="228"/>
      <c r="O32" s="228"/>
      <c r="P32" s="228"/>
      <c r="W32" s="229">
        <f>ROUND(BC54, 2)</f>
        <v>0</v>
      </c>
      <c r="X32" s="228"/>
      <c r="Y32" s="228"/>
      <c r="Z32" s="228"/>
      <c r="AA32" s="228"/>
      <c r="AB32" s="228"/>
      <c r="AC32" s="228"/>
      <c r="AD32" s="228"/>
      <c r="AE32" s="228"/>
      <c r="AK32" s="229">
        <v>0</v>
      </c>
      <c r="AL32" s="228"/>
      <c r="AM32" s="228"/>
      <c r="AN32" s="228"/>
      <c r="AO32" s="228"/>
      <c r="AR32" s="30"/>
    </row>
    <row r="33" spans="2:44" s="2" customFormat="1" ht="14.45" hidden="1" customHeight="1">
      <c r="B33" s="30"/>
      <c r="F33" s="23" t="s">
        <v>48</v>
      </c>
      <c r="L33" s="227">
        <v>0</v>
      </c>
      <c r="M33" s="228"/>
      <c r="N33" s="228"/>
      <c r="O33" s="228"/>
      <c r="P33" s="228"/>
      <c r="W33" s="229">
        <f>ROUND(BD54, 2)</f>
        <v>0</v>
      </c>
      <c r="X33" s="228"/>
      <c r="Y33" s="228"/>
      <c r="Z33" s="228"/>
      <c r="AA33" s="228"/>
      <c r="AB33" s="228"/>
      <c r="AC33" s="228"/>
      <c r="AD33" s="228"/>
      <c r="AE33" s="228"/>
      <c r="AK33" s="229">
        <v>0</v>
      </c>
      <c r="AL33" s="228"/>
      <c r="AM33" s="228"/>
      <c r="AN33" s="228"/>
      <c r="AO33" s="228"/>
      <c r="AR33" s="30"/>
    </row>
    <row r="34" spans="2:44" s="1" customFormat="1" ht="6.95" customHeight="1">
      <c r="B34" s="26"/>
      <c r="AR34" s="26"/>
    </row>
    <row r="35" spans="2:44" s="1" customFormat="1" ht="25.9" customHeight="1">
      <c r="B35" s="26"/>
      <c r="C35" s="31"/>
      <c r="D35" s="32" t="s">
        <v>49</v>
      </c>
      <c r="E35" s="33"/>
      <c r="F35" s="33"/>
      <c r="G35" s="33"/>
      <c r="H35" s="33"/>
      <c r="I35" s="33"/>
      <c r="J35" s="33"/>
      <c r="K35" s="33"/>
      <c r="L35" s="33"/>
      <c r="M35" s="33"/>
      <c r="N35" s="33"/>
      <c r="O35" s="33"/>
      <c r="P35" s="33"/>
      <c r="Q35" s="33"/>
      <c r="R35" s="33"/>
      <c r="S35" s="33"/>
      <c r="T35" s="34" t="s">
        <v>50</v>
      </c>
      <c r="U35" s="33"/>
      <c r="V35" s="33"/>
      <c r="W35" s="33"/>
      <c r="X35" s="233" t="s">
        <v>51</v>
      </c>
      <c r="Y35" s="231"/>
      <c r="Z35" s="231"/>
      <c r="AA35" s="231"/>
      <c r="AB35" s="231"/>
      <c r="AC35" s="33"/>
      <c r="AD35" s="33"/>
      <c r="AE35" s="33"/>
      <c r="AF35" s="33"/>
      <c r="AG35" s="33"/>
      <c r="AH35" s="33"/>
      <c r="AI35" s="33"/>
      <c r="AJ35" s="33"/>
      <c r="AK35" s="230">
        <f>SUM(AK26:AK33)</f>
        <v>0</v>
      </c>
      <c r="AL35" s="231"/>
      <c r="AM35" s="231"/>
      <c r="AN35" s="231"/>
      <c r="AO35" s="232"/>
      <c r="AP35" s="31"/>
      <c r="AQ35" s="31"/>
      <c r="AR35" s="26"/>
    </row>
    <row r="36" spans="2:44" s="1" customFormat="1" ht="6.95" customHeight="1">
      <c r="B36" s="26"/>
      <c r="AR36" s="26"/>
    </row>
    <row r="37" spans="2:44" s="1" customFormat="1" ht="6.95" customHeight="1">
      <c r="B37" s="35"/>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26"/>
    </row>
    <row r="41" spans="2:44" s="1" customFormat="1" ht="6.95" customHeight="1">
      <c r="B41" s="3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26"/>
    </row>
    <row r="42" spans="2:44" s="1" customFormat="1" ht="24.95" customHeight="1">
      <c r="B42" s="26"/>
      <c r="C42" s="18" t="s">
        <v>52</v>
      </c>
      <c r="AR42" s="26"/>
    </row>
    <row r="43" spans="2:44" s="1" customFormat="1" ht="6.95" customHeight="1">
      <c r="B43" s="26"/>
      <c r="AR43" s="26"/>
    </row>
    <row r="44" spans="2:44" s="3" customFormat="1" ht="12" customHeight="1">
      <c r="B44" s="39"/>
      <c r="C44" s="23" t="s">
        <v>13</v>
      </c>
      <c r="L44" s="3" t="str">
        <f>K5</f>
        <v>2025033_IT_R01</v>
      </c>
      <c r="AR44" s="39"/>
    </row>
    <row r="45" spans="2:44" s="4" customFormat="1" ht="36.950000000000003" customHeight="1">
      <c r="B45" s="40"/>
      <c r="C45" s="41" t="s">
        <v>15</v>
      </c>
      <c r="L45" s="249" t="str">
        <f>K6</f>
        <v>ZŠ a MŠ Okružní 1580/57, Aš - stavební úpravy</v>
      </c>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R45" s="40"/>
    </row>
    <row r="46" spans="2:44" s="1" customFormat="1" ht="6.95" customHeight="1">
      <c r="B46" s="26"/>
      <c r="AR46" s="26"/>
    </row>
    <row r="47" spans="2:44" s="1" customFormat="1" ht="12" customHeight="1">
      <c r="B47" s="26"/>
      <c r="C47" s="23" t="s">
        <v>19</v>
      </c>
      <c r="L47" s="42" t="str">
        <f>IF(K8="","",K8)</f>
        <v>Aš</v>
      </c>
      <c r="AI47" s="23" t="s">
        <v>21</v>
      </c>
      <c r="AM47" s="251" t="str">
        <f>IF(AN8= "","",AN8)</f>
        <v>5. 2. 2026</v>
      </c>
      <c r="AN47" s="251"/>
      <c r="AR47" s="26"/>
    </row>
    <row r="48" spans="2:44" s="1" customFormat="1" ht="6.95" customHeight="1">
      <c r="B48" s="26"/>
      <c r="AR48" s="26"/>
    </row>
    <row r="49" spans="1:91" s="1" customFormat="1" ht="15.2" customHeight="1">
      <c r="B49" s="26"/>
      <c r="C49" s="23" t="s">
        <v>23</v>
      </c>
      <c r="L49" s="3" t="str">
        <f>IF(E11= "","",E11)</f>
        <v>Město Aš</v>
      </c>
      <c r="AI49" s="23" t="s">
        <v>30</v>
      </c>
      <c r="AM49" s="252" t="str">
        <f>IF(E17="","",E17)</f>
        <v>AVZ, Ing. Václav Zůna</v>
      </c>
      <c r="AN49" s="253"/>
      <c r="AO49" s="253"/>
      <c r="AP49" s="253"/>
      <c r="AR49" s="26"/>
      <c r="AS49" s="254" t="s">
        <v>53</v>
      </c>
      <c r="AT49" s="255"/>
      <c r="AU49" s="44"/>
      <c r="AV49" s="44"/>
      <c r="AW49" s="44"/>
      <c r="AX49" s="44"/>
      <c r="AY49" s="44"/>
      <c r="AZ49" s="44"/>
      <c r="BA49" s="44"/>
      <c r="BB49" s="44"/>
      <c r="BC49" s="44"/>
      <c r="BD49" s="45"/>
    </row>
    <row r="50" spans="1:91" s="1" customFormat="1" ht="15.2" customHeight="1">
      <c r="B50" s="26"/>
      <c r="C50" s="23" t="s">
        <v>28</v>
      </c>
      <c r="L50" s="3" t="str">
        <f>IF(E14="","",E14)</f>
        <v xml:space="preserve"> </v>
      </c>
      <c r="AI50" s="23" t="s">
        <v>34</v>
      </c>
      <c r="AM50" s="252" t="str">
        <f>IF(E20="","",E20)</f>
        <v>Jakub Vilingr</v>
      </c>
      <c r="AN50" s="253"/>
      <c r="AO50" s="253"/>
      <c r="AP50" s="253"/>
      <c r="AR50" s="26"/>
      <c r="AS50" s="256"/>
      <c r="AT50" s="257"/>
      <c r="BD50" s="47"/>
    </row>
    <row r="51" spans="1:91" s="1" customFormat="1" ht="10.9" customHeight="1">
      <c r="B51" s="26"/>
      <c r="AR51" s="26"/>
      <c r="AS51" s="256"/>
      <c r="AT51" s="257"/>
      <c r="BD51" s="47"/>
    </row>
    <row r="52" spans="1:91" s="1" customFormat="1" ht="29.25" customHeight="1">
      <c r="B52" s="26"/>
      <c r="C52" s="245" t="s">
        <v>54</v>
      </c>
      <c r="D52" s="246"/>
      <c r="E52" s="246"/>
      <c r="F52" s="246"/>
      <c r="G52" s="246"/>
      <c r="H52" s="48"/>
      <c r="I52" s="247" t="s">
        <v>55</v>
      </c>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8" t="s">
        <v>56</v>
      </c>
      <c r="AH52" s="246"/>
      <c r="AI52" s="246"/>
      <c r="AJ52" s="246"/>
      <c r="AK52" s="246"/>
      <c r="AL52" s="246"/>
      <c r="AM52" s="246"/>
      <c r="AN52" s="247" t="s">
        <v>57</v>
      </c>
      <c r="AO52" s="246"/>
      <c r="AP52" s="246"/>
      <c r="AQ52" s="49" t="s">
        <v>58</v>
      </c>
      <c r="AR52" s="26"/>
      <c r="AS52" s="50" t="s">
        <v>59</v>
      </c>
      <c r="AT52" s="51" t="s">
        <v>60</v>
      </c>
      <c r="AU52" s="51" t="s">
        <v>61</v>
      </c>
      <c r="AV52" s="51" t="s">
        <v>62</v>
      </c>
      <c r="AW52" s="51" t="s">
        <v>63</v>
      </c>
      <c r="AX52" s="51" t="s">
        <v>64</v>
      </c>
      <c r="AY52" s="51" t="s">
        <v>65</v>
      </c>
      <c r="AZ52" s="51" t="s">
        <v>66</v>
      </c>
      <c r="BA52" s="51" t="s">
        <v>67</v>
      </c>
      <c r="BB52" s="51" t="s">
        <v>68</v>
      </c>
      <c r="BC52" s="51" t="s">
        <v>69</v>
      </c>
      <c r="BD52" s="52" t="s">
        <v>70</v>
      </c>
    </row>
    <row r="53" spans="1:91" s="1" customFormat="1" ht="10.9" customHeight="1">
      <c r="B53" s="26"/>
      <c r="AR53" s="26"/>
      <c r="AS53" s="53"/>
      <c r="AT53" s="44"/>
      <c r="AU53" s="44"/>
      <c r="AV53" s="44"/>
      <c r="AW53" s="44"/>
      <c r="AX53" s="44"/>
      <c r="AY53" s="44"/>
      <c r="AZ53" s="44"/>
      <c r="BA53" s="44"/>
      <c r="BB53" s="44"/>
      <c r="BC53" s="44"/>
      <c r="BD53" s="45"/>
    </row>
    <row r="54" spans="1:91" s="5" customFormat="1" ht="32.450000000000003" customHeight="1">
      <c r="B54" s="54"/>
      <c r="C54" s="55" t="s">
        <v>71</v>
      </c>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243">
        <f>ROUND(SUM(AG55:AG62),2)</f>
        <v>0</v>
      </c>
      <c r="AH54" s="243"/>
      <c r="AI54" s="243"/>
      <c r="AJ54" s="243"/>
      <c r="AK54" s="243"/>
      <c r="AL54" s="243"/>
      <c r="AM54" s="243"/>
      <c r="AN54" s="244">
        <f t="shared" ref="AN54:AN62" si="0">SUM(AG54,AT54)</f>
        <v>0</v>
      </c>
      <c r="AO54" s="244"/>
      <c r="AP54" s="244"/>
      <c r="AQ54" s="58" t="s">
        <v>3</v>
      </c>
      <c r="AR54" s="54"/>
      <c r="AS54" s="59">
        <f>ROUND(SUM(AS55:AS62),2)</f>
        <v>0</v>
      </c>
      <c r="AT54" s="60">
        <f t="shared" ref="AT54:AT62" si="1">ROUND(SUM(AV54:AW54),2)</f>
        <v>0</v>
      </c>
      <c r="AU54" s="61">
        <f>ROUND(SUM(AU55:AU62),5)</f>
        <v>0</v>
      </c>
      <c r="AV54" s="60">
        <f>ROUND(AZ54*L29,2)</f>
        <v>0</v>
      </c>
      <c r="AW54" s="60">
        <f>ROUND(BA54*L30,2)</f>
        <v>0</v>
      </c>
      <c r="AX54" s="60">
        <f>ROUND(BB54*L29,2)</f>
        <v>0</v>
      </c>
      <c r="AY54" s="60">
        <f>ROUND(BC54*L30,2)</f>
        <v>0</v>
      </c>
      <c r="AZ54" s="60">
        <f>ROUND(SUM(AZ55:AZ62),2)</f>
        <v>0</v>
      </c>
      <c r="BA54" s="60">
        <f>ROUND(SUM(BA55:BA62),2)</f>
        <v>0</v>
      </c>
      <c r="BB54" s="60">
        <f>ROUND(SUM(BB55:BB62),2)</f>
        <v>0</v>
      </c>
      <c r="BC54" s="60">
        <f>ROUND(SUM(BC55:BC62),2)</f>
        <v>0</v>
      </c>
      <c r="BD54" s="62">
        <f>ROUND(SUM(BD55:BD62),2)</f>
        <v>0</v>
      </c>
      <c r="BS54" s="63" t="s">
        <v>72</v>
      </c>
      <c r="BT54" s="63" t="s">
        <v>73</v>
      </c>
      <c r="BU54" s="64" t="s">
        <v>74</v>
      </c>
      <c r="BV54" s="63" t="s">
        <v>75</v>
      </c>
      <c r="BW54" s="63" t="s">
        <v>5</v>
      </c>
      <c r="BX54" s="63" t="s">
        <v>76</v>
      </c>
      <c r="CL54" s="63" t="s">
        <v>3</v>
      </c>
    </row>
    <row r="55" spans="1:91" s="6" customFormat="1" ht="16.5" customHeight="1">
      <c r="A55" s="65" t="s">
        <v>77</v>
      </c>
      <c r="B55" s="66"/>
      <c r="C55" s="67"/>
      <c r="D55" s="242" t="s">
        <v>78</v>
      </c>
      <c r="E55" s="242"/>
      <c r="F55" s="242"/>
      <c r="G55" s="242"/>
      <c r="H55" s="242"/>
      <c r="I55" s="68"/>
      <c r="J55" s="242" t="s">
        <v>79</v>
      </c>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0">
        <f>'2.01 - Učebna robotiky'!J30</f>
        <v>0</v>
      </c>
      <c r="AH55" s="241"/>
      <c r="AI55" s="241"/>
      <c r="AJ55" s="241"/>
      <c r="AK55" s="241"/>
      <c r="AL55" s="241"/>
      <c r="AM55" s="241"/>
      <c r="AN55" s="240">
        <f t="shared" si="0"/>
        <v>0</v>
      </c>
      <c r="AO55" s="241"/>
      <c r="AP55" s="241"/>
      <c r="AQ55" s="69" t="s">
        <v>80</v>
      </c>
      <c r="AR55" s="66"/>
      <c r="AS55" s="70">
        <v>0</v>
      </c>
      <c r="AT55" s="71">
        <f t="shared" si="1"/>
        <v>0</v>
      </c>
      <c r="AU55" s="72">
        <f>'2.01 - Učebna robotiky'!P87</f>
        <v>0</v>
      </c>
      <c r="AV55" s="71">
        <f>'2.01 - Učebna robotiky'!J33</f>
        <v>0</v>
      </c>
      <c r="AW55" s="71">
        <f>'2.01 - Učebna robotiky'!J34</f>
        <v>0</v>
      </c>
      <c r="AX55" s="71">
        <f>'2.01 - Učebna robotiky'!J35</f>
        <v>0</v>
      </c>
      <c r="AY55" s="71">
        <f>'2.01 - Učebna robotiky'!J36</f>
        <v>0</v>
      </c>
      <c r="AZ55" s="71">
        <f>'2.01 - Učebna robotiky'!F33</f>
        <v>0</v>
      </c>
      <c r="BA55" s="71">
        <f>'2.01 - Učebna robotiky'!F34</f>
        <v>0</v>
      </c>
      <c r="BB55" s="71">
        <f>'2.01 - Učebna robotiky'!F35</f>
        <v>0</v>
      </c>
      <c r="BC55" s="71">
        <f>'2.01 - Učebna robotiky'!F36</f>
        <v>0</v>
      </c>
      <c r="BD55" s="73">
        <f>'2.01 - Učebna robotiky'!F37</f>
        <v>0</v>
      </c>
      <c r="BT55" s="74" t="s">
        <v>81</v>
      </c>
      <c r="BV55" s="74" t="s">
        <v>75</v>
      </c>
      <c r="BW55" s="74" t="s">
        <v>82</v>
      </c>
      <c r="BX55" s="74" t="s">
        <v>5</v>
      </c>
      <c r="CL55" s="74" t="s">
        <v>3</v>
      </c>
      <c r="CM55" s="74" t="s">
        <v>83</v>
      </c>
    </row>
    <row r="56" spans="1:91" s="6" customFormat="1" ht="16.5" customHeight="1">
      <c r="A56" s="65" t="s">
        <v>77</v>
      </c>
      <c r="B56" s="66"/>
      <c r="C56" s="67"/>
      <c r="D56" s="242" t="s">
        <v>84</v>
      </c>
      <c r="E56" s="242"/>
      <c r="F56" s="242"/>
      <c r="G56" s="242"/>
      <c r="H56" s="242"/>
      <c r="I56" s="68"/>
      <c r="J56" s="242" t="s">
        <v>85</v>
      </c>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0">
        <f>'2.02 - IT učebna'!J30</f>
        <v>0</v>
      </c>
      <c r="AH56" s="241"/>
      <c r="AI56" s="241"/>
      <c r="AJ56" s="241"/>
      <c r="AK56" s="241"/>
      <c r="AL56" s="241"/>
      <c r="AM56" s="241"/>
      <c r="AN56" s="240">
        <f t="shared" si="0"/>
        <v>0</v>
      </c>
      <c r="AO56" s="241"/>
      <c r="AP56" s="241"/>
      <c r="AQ56" s="69" t="s">
        <v>80</v>
      </c>
      <c r="AR56" s="66"/>
      <c r="AS56" s="70">
        <v>0</v>
      </c>
      <c r="AT56" s="71">
        <f t="shared" si="1"/>
        <v>0</v>
      </c>
      <c r="AU56" s="72">
        <f>'2.02 - IT učebna'!P86</f>
        <v>0</v>
      </c>
      <c r="AV56" s="71">
        <f>'2.02 - IT učebna'!J33</f>
        <v>0</v>
      </c>
      <c r="AW56" s="71">
        <f>'2.02 - IT učebna'!J34</f>
        <v>0</v>
      </c>
      <c r="AX56" s="71">
        <f>'2.02 - IT učebna'!J35</f>
        <v>0</v>
      </c>
      <c r="AY56" s="71">
        <f>'2.02 - IT učebna'!J36</f>
        <v>0</v>
      </c>
      <c r="AZ56" s="71">
        <f>'2.02 - IT učebna'!F33</f>
        <v>0</v>
      </c>
      <c r="BA56" s="71">
        <f>'2.02 - IT učebna'!F34</f>
        <v>0</v>
      </c>
      <c r="BB56" s="71">
        <f>'2.02 - IT učebna'!F35</f>
        <v>0</v>
      </c>
      <c r="BC56" s="71">
        <f>'2.02 - IT učebna'!F36</f>
        <v>0</v>
      </c>
      <c r="BD56" s="73">
        <f>'2.02 - IT učebna'!F37</f>
        <v>0</v>
      </c>
      <c r="BT56" s="74" t="s">
        <v>81</v>
      </c>
      <c r="BV56" s="74" t="s">
        <v>75</v>
      </c>
      <c r="BW56" s="74" t="s">
        <v>86</v>
      </c>
      <c r="BX56" s="74" t="s">
        <v>5</v>
      </c>
      <c r="CL56" s="74" t="s">
        <v>3</v>
      </c>
      <c r="CM56" s="74" t="s">
        <v>83</v>
      </c>
    </row>
    <row r="57" spans="1:91" s="6" customFormat="1" ht="16.5" customHeight="1">
      <c r="A57" s="65" t="s">
        <v>77</v>
      </c>
      <c r="B57" s="66"/>
      <c r="C57" s="67"/>
      <c r="D57" s="242" t="s">
        <v>87</v>
      </c>
      <c r="E57" s="242"/>
      <c r="F57" s="242"/>
      <c r="G57" s="242"/>
      <c r="H57" s="242"/>
      <c r="I57" s="68"/>
      <c r="J57" s="242" t="s">
        <v>88</v>
      </c>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0">
        <f>'2.33 - Kabinet výchovného...'!J30</f>
        <v>0</v>
      </c>
      <c r="AH57" s="241"/>
      <c r="AI57" s="241"/>
      <c r="AJ57" s="241"/>
      <c r="AK57" s="241"/>
      <c r="AL57" s="241"/>
      <c r="AM57" s="241"/>
      <c r="AN57" s="240">
        <f t="shared" si="0"/>
        <v>0</v>
      </c>
      <c r="AO57" s="241"/>
      <c r="AP57" s="241"/>
      <c r="AQ57" s="69" t="s">
        <v>80</v>
      </c>
      <c r="AR57" s="66"/>
      <c r="AS57" s="70">
        <v>0</v>
      </c>
      <c r="AT57" s="71">
        <f t="shared" si="1"/>
        <v>0</v>
      </c>
      <c r="AU57" s="72">
        <f>'2.33 - Kabinet výchovného...'!P83</f>
        <v>0</v>
      </c>
      <c r="AV57" s="71">
        <f>'2.33 - Kabinet výchovného...'!J33</f>
        <v>0</v>
      </c>
      <c r="AW57" s="71">
        <f>'2.33 - Kabinet výchovného...'!J34</f>
        <v>0</v>
      </c>
      <c r="AX57" s="71">
        <f>'2.33 - Kabinet výchovného...'!J35</f>
        <v>0</v>
      </c>
      <c r="AY57" s="71">
        <f>'2.33 - Kabinet výchovného...'!J36</f>
        <v>0</v>
      </c>
      <c r="AZ57" s="71">
        <f>'2.33 - Kabinet výchovného...'!F33</f>
        <v>0</v>
      </c>
      <c r="BA57" s="71">
        <f>'2.33 - Kabinet výchovného...'!F34</f>
        <v>0</v>
      </c>
      <c r="BB57" s="71">
        <f>'2.33 - Kabinet výchovného...'!F35</f>
        <v>0</v>
      </c>
      <c r="BC57" s="71">
        <f>'2.33 - Kabinet výchovného...'!F36</f>
        <v>0</v>
      </c>
      <c r="BD57" s="73">
        <f>'2.33 - Kabinet výchovného...'!F37</f>
        <v>0</v>
      </c>
      <c r="BT57" s="74" t="s">
        <v>81</v>
      </c>
      <c r="BV57" s="74" t="s">
        <v>75</v>
      </c>
      <c r="BW57" s="74" t="s">
        <v>89</v>
      </c>
      <c r="BX57" s="74" t="s">
        <v>5</v>
      </c>
      <c r="CL57" s="74" t="s">
        <v>3</v>
      </c>
      <c r="CM57" s="74" t="s">
        <v>83</v>
      </c>
    </row>
    <row r="58" spans="1:91" s="6" customFormat="1" ht="16.5" customHeight="1">
      <c r="A58" s="65" t="s">
        <v>77</v>
      </c>
      <c r="B58" s="66"/>
      <c r="C58" s="67"/>
      <c r="D58" s="242" t="s">
        <v>90</v>
      </c>
      <c r="E58" s="242"/>
      <c r="F58" s="242"/>
      <c r="G58" s="242"/>
      <c r="H58" s="242"/>
      <c r="I58" s="68"/>
      <c r="J58" s="242" t="s">
        <v>91</v>
      </c>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0">
        <f>'2.34 - Kabinet jazyků'!J30</f>
        <v>0</v>
      </c>
      <c r="AH58" s="241"/>
      <c r="AI58" s="241"/>
      <c r="AJ58" s="241"/>
      <c r="AK58" s="241"/>
      <c r="AL58" s="241"/>
      <c r="AM58" s="241"/>
      <c r="AN58" s="240">
        <f t="shared" si="0"/>
        <v>0</v>
      </c>
      <c r="AO58" s="241"/>
      <c r="AP58" s="241"/>
      <c r="AQ58" s="69" t="s">
        <v>80</v>
      </c>
      <c r="AR58" s="66"/>
      <c r="AS58" s="70">
        <v>0</v>
      </c>
      <c r="AT58" s="71">
        <f t="shared" si="1"/>
        <v>0</v>
      </c>
      <c r="AU58" s="72">
        <f>'2.34 - Kabinet jazyků'!P83</f>
        <v>0</v>
      </c>
      <c r="AV58" s="71">
        <f>'2.34 - Kabinet jazyků'!J33</f>
        <v>0</v>
      </c>
      <c r="AW58" s="71">
        <f>'2.34 - Kabinet jazyků'!J34</f>
        <v>0</v>
      </c>
      <c r="AX58" s="71">
        <f>'2.34 - Kabinet jazyků'!J35</f>
        <v>0</v>
      </c>
      <c r="AY58" s="71">
        <f>'2.34 - Kabinet jazyků'!J36</f>
        <v>0</v>
      </c>
      <c r="AZ58" s="71">
        <f>'2.34 - Kabinet jazyků'!F33</f>
        <v>0</v>
      </c>
      <c r="BA58" s="71">
        <f>'2.34 - Kabinet jazyků'!F34</f>
        <v>0</v>
      </c>
      <c r="BB58" s="71">
        <f>'2.34 - Kabinet jazyků'!F35</f>
        <v>0</v>
      </c>
      <c r="BC58" s="71">
        <f>'2.34 - Kabinet jazyků'!F36</f>
        <v>0</v>
      </c>
      <c r="BD58" s="73">
        <f>'2.34 - Kabinet jazyků'!F37</f>
        <v>0</v>
      </c>
      <c r="BT58" s="74" t="s">
        <v>81</v>
      </c>
      <c r="BV58" s="74" t="s">
        <v>75</v>
      </c>
      <c r="BW58" s="74" t="s">
        <v>92</v>
      </c>
      <c r="BX58" s="74" t="s">
        <v>5</v>
      </c>
      <c r="CL58" s="74" t="s">
        <v>3</v>
      </c>
      <c r="CM58" s="74" t="s">
        <v>83</v>
      </c>
    </row>
    <row r="59" spans="1:91" s="6" customFormat="1" ht="16.5" customHeight="1">
      <c r="A59" s="65" t="s">
        <v>77</v>
      </c>
      <c r="B59" s="66"/>
      <c r="C59" s="67"/>
      <c r="D59" s="242" t="s">
        <v>93</v>
      </c>
      <c r="E59" s="242"/>
      <c r="F59" s="242"/>
      <c r="G59" s="242"/>
      <c r="H59" s="242"/>
      <c r="I59" s="68"/>
      <c r="J59" s="242" t="s">
        <v>94</v>
      </c>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0">
        <f>'2.35 - Jazyková učebna'!J30</f>
        <v>0</v>
      </c>
      <c r="AH59" s="241"/>
      <c r="AI59" s="241"/>
      <c r="AJ59" s="241"/>
      <c r="AK59" s="241"/>
      <c r="AL59" s="241"/>
      <c r="AM59" s="241"/>
      <c r="AN59" s="240">
        <f t="shared" si="0"/>
        <v>0</v>
      </c>
      <c r="AO59" s="241"/>
      <c r="AP59" s="241"/>
      <c r="AQ59" s="69" t="s">
        <v>80</v>
      </c>
      <c r="AR59" s="66"/>
      <c r="AS59" s="70">
        <v>0</v>
      </c>
      <c r="AT59" s="71">
        <f t="shared" si="1"/>
        <v>0</v>
      </c>
      <c r="AU59" s="72">
        <f>'2.35 - Jazyková učebna'!P87</f>
        <v>0</v>
      </c>
      <c r="AV59" s="71">
        <f>'2.35 - Jazyková učebna'!J33</f>
        <v>0</v>
      </c>
      <c r="AW59" s="71">
        <f>'2.35 - Jazyková učebna'!J34</f>
        <v>0</v>
      </c>
      <c r="AX59" s="71">
        <f>'2.35 - Jazyková učebna'!J35</f>
        <v>0</v>
      </c>
      <c r="AY59" s="71">
        <f>'2.35 - Jazyková učebna'!J36</f>
        <v>0</v>
      </c>
      <c r="AZ59" s="71">
        <f>'2.35 - Jazyková učebna'!F33</f>
        <v>0</v>
      </c>
      <c r="BA59" s="71">
        <f>'2.35 - Jazyková učebna'!F34</f>
        <v>0</v>
      </c>
      <c r="BB59" s="71">
        <f>'2.35 - Jazyková učebna'!F35</f>
        <v>0</v>
      </c>
      <c r="BC59" s="71">
        <f>'2.35 - Jazyková učebna'!F36</f>
        <v>0</v>
      </c>
      <c r="BD59" s="73">
        <f>'2.35 - Jazyková učebna'!F37</f>
        <v>0</v>
      </c>
      <c r="BT59" s="74" t="s">
        <v>81</v>
      </c>
      <c r="BV59" s="74" t="s">
        <v>75</v>
      </c>
      <c r="BW59" s="74" t="s">
        <v>95</v>
      </c>
      <c r="BX59" s="74" t="s">
        <v>5</v>
      </c>
      <c r="CL59" s="74" t="s">
        <v>3</v>
      </c>
      <c r="CM59" s="74" t="s">
        <v>83</v>
      </c>
    </row>
    <row r="60" spans="1:91" s="6" customFormat="1" ht="16.5" customHeight="1">
      <c r="A60" s="65" t="s">
        <v>77</v>
      </c>
      <c r="B60" s="66"/>
      <c r="C60" s="67"/>
      <c r="D60" s="242" t="s">
        <v>96</v>
      </c>
      <c r="E60" s="242"/>
      <c r="F60" s="242"/>
      <c r="G60" s="242"/>
      <c r="H60" s="242"/>
      <c r="I60" s="68"/>
      <c r="J60" s="242" t="s">
        <v>94</v>
      </c>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0">
        <f>'2.36 - Jazyková učebna'!J30</f>
        <v>0</v>
      </c>
      <c r="AH60" s="241"/>
      <c r="AI60" s="241"/>
      <c r="AJ60" s="241"/>
      <c r="AK60" s="241"/>
      <c r="AL60" s="241"/>
      <c r="AM60" s="241"/>
      <c r="AN60" s="240">
        <f t="shared" si="0"/>
        <v>0</v>
      </c>
      <c r="AO60" s="241"/>
      <c r="AP60" s="241"/>
      <c r="AQ60" s="69" t="s">
        <v>80</v>
      </c>
      <c r="AR60" s="66"/>
      <c r="AS60" s="70">
        <v>0</v>
      </c>
      <c r="AT60" s="71">
        <f t="shared" si="1"/>
        <v>0</v>
      </c>
      <c r="AU60" s="72">
        <f>'2.36 - Jazyková učebna'!P87</f>
        <v>0</v>
      </c>
      <c r="AV60" s="71">
        <f>'2.36 - Jazyková učebna'!J33</f>
        <v>0</v>
      </c>
      <c r="AW60" s="71">
        <f>'2.36 - Jazyková učebna'!J34</f>
        <v>0</v>
      </c>
      <c r="AX60" s="71">
        <f>'2.36 - Jazyková učebna'!J35</f>
        <v>0</v>
      </c>
      <c r="AY60" s="71">
        <f>'2.36 - Jazyková učebna'!J36</f>
        <v>0</v>
      </c>
      <c r="AZ60" s="71">
        <f>'2.36 - Jazyková učebna'!F33</f>
        <v>0</v>
      </c>
      <c r="BA60" s="71">
        <f>'2.36 - Jazyková učebna'!F34</f>
        <v>0</v>
      </c>
      <c r="BB60" s="71">
        <f>'2.36 - Jazyková učebna'!F35</f>
        <v>0</v>
      </c>
      <c r="BC60" s="71">
        <f>'2.36 - Jazyková učebna'!F36</f>
        <v>0</v>
      </c>
      <c r="BD60" s="73">
        <f>'2.36 - Jazyková učebna'!F37</f>
        <v>0</v>
      </c>
      <c r="BT60" s="74" t="s">
        <v>81</v>
      </c>
      <c r="BV60" s="74" t="s">
        <v>75</v>
      </c>
      <c r="BW60" s="74" t="s">
        <v>97</v>
      </c>
      <c r="BX60" s="74" t="s">
        <v>5</v>
      </c>
      <c r="CL60" s="74" t="s">
        <v>3</v>
      </c>
      <c r="CM60" s="74" t="s">
        <v>83</v>
      </c>
    </row>
    <row r="61" spans="1:91" s="6" customFormat="1" ht="16.5" customHeight="1">
      <c r="A61" s="65" t="s">
        <v>77</v>
      </c>
      <c r="B61" s="66"/>
      <c r="C61" s="67"/>
      <c r="D61" s="242" t="s">
        <v>98</v>
      </c>
      <c r="E61" s="242"/>
      <c r="F61" s="242"/>
      <c r="G61" s="242"/>
      <c r="H61" s="242"/>
      <c r="I61" s="68"/>
      <c r="J61" s="242" t="s">
        <v>94</v>
      </c>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0">
        <f>'3.02 - Jazyková učebna'!J30</f>
        <v>0</v>
      </c>
      <c r="AH61" s="241"/>
      <c r="AI61" s="241"/>
      <c r="AJ61" s="241"/>
      <c r="AK61" s="241"/>
      <c r="AL61" s="241"/>
      <c r="AM61" s="241"/>
      <c r="AN61" s="240">
        <f t="shared" si="0"/>
        <v>0</v>
      </c>
      <c r="AO61" s="241"/>
      <c r="AP61" s="241"/>
      <c r="AQ61" s="69" t="s">
        <v>80</v>
      </c>
      <c r="AR61" s="66"/>
      <c r="AS61" s="70">
        <v>0</v>
      </c>
      <c r="AT61" s="71">
        <f t="shared" si="1"/>
        <v>0</v>
      </c>
      <c r="AU61" s="72">
        <f>'3.02 - Jazyková učebna'!P86</f>
        <v>0</v>
      </c>
      <c r="AV61" s="71">
        <f>'3.02 - Jazyková učebna'!J33</f>
        <v>0</v>
      </c>
      <c r="AW61" s="71">
        <f>'3.02 - Jazyková učebna'!J34</f>
        <v>0</v>
      </c>
      <c r="AX61" s="71">
        <f>'3.02 - Jazyková učebna'!J35</f>
        <v>0</v>
      </c>
      <c r="AY61" s="71">
        <f>'3.02 - Jazyková učebna'!J36</f>
        <v>0</v>
      </c>
      <c r="AZ61" s="71">
        <f>'3.02 - Jazyková učebna'!F33</f>
        <v>0</v>
      </c>
      <c r="BA61" s="71">
        <f>'3.02 - Jazyková učebna'!F34</f>
        <v>0</v>
      </c>
      <c r="BB61" s="71">
        <f>'3.02 - Jazyková učebna'!F35</f>
        <v>0</v>
      </c>
      <c r="BC61" s="71">
        <f>'3.02 - Jazyková učebna'!F36</f>
        <v>0</v>
      </c>
      <c r="BD61" s="73">
        <f>'3.02 - Jazyková učebna'!F37</f>
        <v>0</v>
      </c>
      <c r="BT61" s="74" t="s">
        <v>81</v>
      </c>
      <c r="BV61" s="74" t="s">
        <v>75</v>
      </c>
      <c r="BW61" s="74" t="s">
        <v>99</v>
      </c>
      <c r="BX61" s="74" t="s">
        <v>5</v>
      </c>
      <c r="CL61" s="74" t="s">
        <v>3</v>
      </c>
      <c r="CM61" s="74" t="s">
        <v>83</v>
      </c>
    </row>
    <row r="62" spans="1:91" s="6" customFormat="1" ht="16.5" customHeight="1">
      <c r="A62" s="65" t="s">
        <v>77</v>
      </c>
      <c r="B62" s="66"/>
      <c r="C62" s="67"/>
      <c r="D62" s="242" t="s">
        <v>100</v>
      </c>
      <c r="E62" s="242"/>
      <c r="F62" s="242"/>
      <c r="G62" s="242"/>
      <c r="H62" s="242"/>
      <c r="I62" s="68"/>
      <c r="J62" s="242" t="s">
        <v>101</v>
      </c>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0">
        <f>'3.06 - Kabinet informatiky'!J30</f>
        <v>0</v>
      </c>
      <c r="AH62" s="241"/>
      <c r="AI62" s="241"/>
      <c r="AJ62" s="241"/>
      <c r="AK62" s="241"/>
      <c r="AL62" s="241"/>
      <c r="AM62" s="241"/>
      <c r="AN62" s="240">
        <f t="shared" si="0"/>
        <v>0</v>
      </c>
      <c r="AO62" s="241"/>
      <c r="AP62" s="241"/>
      <c r="AQ62" s="69" t="s">
        <v>80</v>
      </c>
      <c r="AR62" s="66"/>
      <c r="AS62" s="75">
        <v>0</v>
      </c>
      <c r="AT62" s="76">
        <f t="shared" si="1"/>
        <v>0</v>
      </c>
      <c r="AU62" s="77">
        <f>'3.06 - Kabinet informatiky'!P83</f>
        <v>0</v>
      </c>
      <c r="AV62" s="76">
        <f>'3.06 - Kabinet informatiky'!J33</f>
        <v>0</v>
      </c>
      <c r="AW62" s="76">
        <f>'3.06 - Kabinet informatiky'!J34</f>
        <v>0</v>
      </c>
      <c r="AX62" s="76">
        <f>'3.06 - Kabinet informatiky'!J35</f>
        <v>0</v>
      </c>
      <c r="AY62" s="76">
        <f>'3.06 - Kabinet informatiky'!J36</f>
        <v>0</v>
      </c>
      <c r="AZ62" s="76">
        <f>'3.06 - Kabinet informatiky'!F33</f>
        <v>0</v>
      </c>
      <c r="BA62" s="76">
        <f>'3.06 - Kabinet informatiky'!F34</f>
        <v>0</v>
      </c>
      <c r="BB62" s="76">
        <f>'3.06 - Kabinet informatiky'!F35</f>
        <v>0</v>
      </c>
      <c r="BC62" s="76">
        <f>'3.06 - Kabinet informatiky'!F36</f>
        <v>0</v>
      </c>
      <c r="BD62" s="78">
        <f>'3.06 - Kabinet informatiky'!F37</f>
        <v>0</v>
      </c>
      <c r="BT62" s="74" t="s">
        <v>81</v>
      </c>
      <c r="BV62" s="74" t="s">
        <v>75</v>
      </c>
      <c r="BW62" s="74" t="s">
        <v>102</v>
      </c>
      <c r="BX62" s="74" t="s">
        <v>5</v>
      </c>
      <c r="CL62" s="74" t="s">
        <v>3</v>
      </c>
      <c r="CM62" s="74" t="s">
        <v>83</v>
      </c>
    </row>
    <row r="63" spans="1:91" s="1" customFormat="1" ht="30" customHeight="1">
      <c r="B63" s="26"/>
      <c r="AR63" s="26"/>
    </row>
    <row r="64" spans="1:91" s="1" customFormat="1" ht="6.95" customHeight="1">
      <c r="B64" s="35"/>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26"/>
    </row>
  </sheetData>
  <sheetProtection algorithmName="SHA-512" hashValue="JjeT4VEIyKFxGW2rVVioH7ewZgJHXqywIT3SyxI2i0F5qQ1g6v7wopMv0N8QgE516BoYGcwwGPc09xiHRelf/A==" saltValue="/IIIuqtrTBPeYjCUUISq2A==" spinCount="100000" sheet="1" objects="1" scenarios="1"/>
  <mergeCells count="68">
    <mergeCell ref="L45:AO45"/>
    <mergeCell ref="AM47:AN47"/>
    <mergeCell ref="AM49:AP49"/>
    <mergeCell ref="AS49:AT51"/>
    <mergeCell ref="AM50:AP50"/>
    <mergeCell ref="C52:G52"/>
    <mergeCell ref="AN52:AP52"/>
    <mergeCell ref="AG52:AM52"/>
    <mergeCell ref="I52:AF52"/>
    <mergeCell ref="AN55:AP55"/>
    <mergeCell ref="D55:H55"/>
    <mergeCell ref="AG55:AM55"/>
    <mergeCell ref="J55:AF55"/>
    <mergeCell ref="J56:AF56"/>
    <mergeCell ref="D56:H56"/>
    <mergeCell ref="AN56:AP56"/>
    <mergeCell ref="AG56:AM56"/>
    <mergeCell ref="J57:AF57"/>
    <mergeCell ref="AG57:AM57"/>
    <mergeCell ref="D57:H57"/>
    <mergeCell ref="AN57:AP57"/>
    <mergeCell ref="J58:AF58"/>
    <mergeCell ref="D58:H58"/>
    <mergeCell ref="AN59:AP59"/>
    <mergeCell ref="AG59:AM59"/>
    <mergeCell ref="D59:H59"/>
    <mergeCell ref="J59:AF59"/>
    <mergeCell ref="AN62:AP62"/>
    <mergeCell ref="AG62:AM62"/>
    <mergeCell ref="D62:H62"/>
    <mergeCell ref="J62:AF62"/>
    <mergeCell ref="AG54:AM54"/>
    <mergeCell ref="AN54:AP54"/>
    <mergeCell ref="AN60:AP60"/>
    <mergeCell ref="AG60:AM60"/>
    <mergeCell ref="D60:H60"/>
    <mergeCell ref="J60:AF60"/>
    <mergeCell ref="AN61:AP61"/>
    <mergeCell ref="AG61:AM61"/>
    <mergeCell ref="D61:H61"/>
    <mergeCell ref="J61:AF61"/>
    <mergeCell ref="AN58:AP58"/>
    <mergeCell ref="AG58:AM58"/>
    <mergeCell ref="L30:P30"/>
    <mergeCell ref="W30:AE30"/>
    <mergeCell ref="K5:AO5"/>
    <mergeCell ref="K6:AO6"/>
    <mergeCell ref="E23:AN23"/>
    <mergeCell ref="AK26:AO26"/>
    <mergeCell ref="L28:P28"/>
    <mergeCell ref="W28:AE28"/>
    <mergeCell ref="AK28:AO28"/>
    <mergeCell ref="AR2:BE2"/>
    <mergeCell ref="L33:P33"/>
    <mergeCell ref="W33:AE33"/>
    <mergeCell ref="AK33:AO33"/>
    <mergeCell ref="AK35:AO35"/>
    <mergeCell ref="X35:AB35"/>
    <mergeCell ref="W31:AE31"/>
    <mergeCell ref="AK31:AO31"/>
    <mergeCell ref="L31:P31"/>
    <mergeCell ref="L32:P32"/>
    <mergeCell ref="W32:AE32"/>
    <mergeCell ref="AK32:AO32"/>
    <mergeCell ref="L29:P29"/>
    <mergeCell ref="W29:AE29"/>
    <mergeCell ref="AK29:AO29"/>
    <mergeCell ref="AK30:AO30"/>
  </mergeCells>
  <hyperlinks>
    <hyperlink ref="A55" location="'2.01 - Učebna robotiky'!C2" display="/" xr:uid="{00000000-0004-0000-0000-000000000000}"/>
    <hyperlink ref="A56" location="'2.02 - IT učebna'!C2" display="/" xr:uid="{00000000-0004-0000-0000-000001000000}"/>
    <hyperlink ref="A57" location="'2.33 - Kabinet výchovného...'!C2" display="/" xr:uid="{00000000-0004-0000-0000-000002000000}"/>
    <hyperlink ref="A58" location="'2.34 - Kabinet jazyků'!C2" display="/" xr:uid="{00000000-0004-0000-0000-000003000000}"/>
    <hyperlink ref="A59" location="'2.35 - Jazyková učebna'!C2" display="/" xr:uid="{00000000-0004-0000-0000-000004000000}"/>
    <hyperlink ref="A60" location="'2.36 - Jazyková učebna'!C2" display="/" xr:uid="{00000000-0004-0000-0000-000005000000}"/>
    <hyperlink ref="A61" location="'3.02 - Jazyková učebna'!C2" display="/" xr:uid="{00000000-0004-0000-0000-000006000000}"/>
    <hyperlink ref="A62" location="'3.06 - Kabinet informatiky'!C2" display="/" xr:uid="{00000000-0004-0000-0000-000007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219"/>
  <sheetViews>
    <sheetView showGridLines="0" zoomScale="110" zoomScaleNormal="110" workbookViewId="0"/>
  </sheetViews>
  <sheetFormatPr defaultRowHeight="11.25"/>
  <cols>
    <col min="1" max="1" width="8.33203125" style="125" customWidth="1"/>
    <col min="2" max="2" width="1.6640625" style="125" customWidth="1"/>
    <col min="3" max="4" width="5" style="125" customWidth="1"/>
    <col min="5" max="5" width="11.6640625" style="125" customWidth="1"/>
    <col min="6" max="6" width="9.1640625" style="125" customWidth="1"/>
    <col min="7" max="7" width="5" style="125" customWidth="1"/>
    <col min="8" max="8" width="77.83203125" style="125" customWidth="1"/>
    <col min="9" max="10" width="20" style="125" customWidth="1"/>
    <col min="11" max="11" width="1.6640625" style="125" customWidth="1"/>
  </cols>
  <sheetData>
    <row r="1" spans="2:11" customFormat="1" ht="37.5" customHeight="1"/>
    <row r="2" spans="2:11" customFormat="1" ht="7.5" customHeight="1">
      <c r="B2" s="126"/>
      <c r="C2" s="127"/>
      <c r="D2" s="127"/>
      <c r="E2" s="127"/>
      <c r="F2" s="127"/>
      <c r="G2" s="127"/>
      <c r="H2" s="127"/>
      <c r="I2" s="127"/>
      <c r="J2" s="127"/>
      <c r="K2" s="128"/>
    </row>
    <row r="3" spans="2:11" s="12" customFormat="1" ht="45" customHeight="1">
      <c r="B3" s="129"/>
      <c r="C3" s="263" t="s">
        <v>434</v>
      </c>
      <c r="D3" s="263"/>
      <c r="E3" s="263"/>
      <c r="F3" s="263"/>
      <c r="G3" s="263"/>
      <c r="H3" s="263"/>
      <c r="I3" s="263"/>
      <c r="J3" s="263"/>
      <c r="K3" s="130"/>
    </row>
    <row r="4" spans="2:11" customFormat="1" ht="25.5" customHeight="1">
      <c r="B4" s="131"/>
      <c r="C4" s="268" t="s">
        <v>435</v>
      </c>
      <c r="D4" s="268"/>
      <c r="E4" s="268"/>
      <c r="F4" s="268"/>
      <c r="G4" s="268"/>
      <c r="H4" s="268"/>
      <c r="I4" s="268"/>
      <c r="J4" s="268"/>
      <c r="K4" s="132"/>
    </row>
    <row r="5" spans="2:11" customFormat="1" ht="5.25" customHeight="1">
      <c r="B5" s="131"/>
      <c r="C5" s="133"/>
      <c r="D5" s="133"/>
      <c r="E5" s="133"/>
      <c r="F5" s="133"/>
      <c r="G5" s="133"/>
      <c r="H5" s="133"/>
      <c r="I5" s="133"/>
      <c r="J5" s="133"/>
      <c r="K5" s="132"/>
    </row>
    <row r="6" spans="2:11" customFormat="1" ht="15" customHeight="1">
      <c r="B6" s="131"/>
      <c r="C6" s="267" t="s">
        <v>436</v>
      </c>
      <c r="D6" s="267"/>
      <c r="E6" s="267"/>
      <c r="F6" s="267"/>
      <c r="G6" s="267"/>
      <c r="H6" s="267"/>
      <c r="I6" s="267"/>
      <c r="J6" s="267"/>
      <c r="K6" s="132"/>
    </row>
    <row r="7" spans="2:11" customFormat="1" ht="15" customHeight="1">
      <c r="B7" s="135"/>
      <c r="C7" s="267" t="s">
        <v>437</v>
      </c>
      <c r="D7" s="267"/>
      <c r="E7" s="267"/>
      <c r="F7" s="267"/>
      <c r="G7" s="267"/>
      <c r="H7" s="267"/>
      <c r="I7" s="267"/>
      <c r="J7" s="267"/>
      <c r="K7" s="132"/>
    </row>
    <row r="8" spans="2:11" customFormat="1" ht="12.75" customHeight="1">
      <c r="B8" s="135"/>
      <c r="C8" s="134"/>
      <c r="D8" s="134"/>
      <c r="E8" s="134"/>
      <c r="F8" s="134"/>
      <c r="G8" s="134"/>
      <c r="H8" s="134"/>
      <c r="I8" s="134"/>
      <c r="J8" s="134"/>
      <c r="K8" s="132"/>
    </row>
    <row r="9" spans="2:11" customFormat="1" ht="15" customHeight="1">
      <c r="B9" s="135"/>
      <c r="C9" s="267" t="s">
        <v>438</v>
      </c>
      <c r="D9" s="267"/>
      <c r="E9" s="267"/>
      <c r="F9" s="267"/>
      <c r="G9" s="267"/>
      <c r="H9" s="267"/>
      <c r="I9" s="267"/>
      <c r="J9" s="267"/>
      <c r="K9" s="132"/>
    </row>
    <row r="10" spans="2:11" customFormat="1" ht="15" customHeight="1">
      <c r="B10" s="135"/>
      <c r="C10" s="134"/>
      <c r="D10" s="267" t="s">
        <v>439</v>
      </c>
      <c r="E10" s="267"/>
      <c r="F10" s="267"/>
      <c r="G10" s="267"/>
      <c r="H10" s="267"/>
      <c r="I10" s="267"/>
      <c r="J10" s="267"/>
      <c r="K10" s="132"/>
    </row>
    <row r="11" spans="2:11" customFormat="1" ht="15" customHeight="1">
      <c r="B11" s="135"/>
      <c r="C11" s="136"/>
      <c r="D11" s="267" t="s">
        <v>440</v>
      </c>
      <c r="E11" s="267"/>
      <c r="F11" s="267"/>
      <c r="G11" s="267"/>
      <c r="H11" s="267"/>
      <c r="I11" s="267"/>
      <c r="J11" s="267"/>
      <c r="K11" s="132"/>
    </row>
    <row r="12" spans="2:11" customFormat="1" ht="15" customHeight="1">
      <c r="B12" s="135"/>
      <c r="C12" s="136"/>
      <c r="D12" s="134"/>
      <c r="E12" s="134"/>
      <c r="F12" s="134"/>
      <c r="G12" s="134"/>
      <c r="H12" s="134"/>
      <c r="I12" s="134"/>
      <c r="J12" s="134"/>
      <c r="K12" s="132"/>
    </row>
    <row r="13" spans="2:11" customFormat="1" ht="15" customHeight="1">
      <c r="B13" s="135"/>
      <c r="C13" s="136"/>
      <c r="D13" s="137" t="s">
        <v>441</v>
      </c>
      <c r="E13" s="134"/>
      <c r="F13" s="134"/>
      <c r="G13" s="134"/>
      <c r="H13" s="134"/>
      <c r="I13" s="134"/>
      <c r="J13" s="134"/>
      <c r="K13" s="132"/>
    </row>
    <row r="14" spans="2:11" customFormat="1" ht="12.75" customHeight="1">
      <c r="B14" s="135"/>
      <c r="C14" s="136"/>
      <c r="D14" s="136"/>
      <c r="E14" s="136"/>
      <c r="F14" s="136"/>
      <c r="G14" s="136"/>
      <c r="H14" s="136"/>
      <c r="I14" s="136"/>
      <c r="J14" s="136"/>
      <c r="K14" s="132"/>
    </row>
    <row r="15" spans="2:11" customFormat="1" ht="15" customHeight="1">
      <c r="B15" s="135"/>
      <c r="C15" s="136"/>
      <c r="D15" s="267" t="s">
        <v>442</v>
      </c>
      <c r="E15" s="267"/>
      <c r="F15" s="267"/>
      <c r="G15" s="267"/>
      <c r="H15" s="267"/>
      <c r="I15" s="267"/>
      <c r="J15" s="267"/>
      <c r="K15" s="132"/>
    </row>
    <row r="16" spans="2:11" customFormat="1" ht="15" customHeight="1">
      <c r="B16" s="135"/>
      <c r="C16" s="136"/>
      <c r="D16" s="267" t="s">
        <v>443</v>
      </c>
      <c r="E16" s="267"/>
      <c r="F16" s="267"/>
      <c r="G16" s="267"/>
      <c r="H16" s="267"/>
      <c r="I16" s="267"/>
      <c r="J16" s="267"/>
      <c r="K16" s="132"/>
    </row>
    <row r="17" spans="2:11" customFormat="1" ht="15" customHeight="1">
      <c r="B17" s="135"/>
      <c r="C17" s="136"/>
      <c r="D17" s="267" t="s">
        <v>444</v>
      </c>
      <c r="E17" s="267"/>
      <c r="F17" s="267"/>
      <c r="G17" s="267"/>
      <c r="H17" s="267"/>
      <c r="I17" s="267"/>
      <c r="J17" s="267"/>
      <c r="K17" s="132"/>
    </row>
    <row r="18" spans="2:11" customFormat="1" ht="15" customHeight="1">
      <c r="B18" s="135"/>
      <c r="C18" s="136"/>
      <c r="D18" s="136"/>
      <c r="E18" s="138" t="s">
        <v>80</v>
      </c>
      <c r="F18" s="267" t="s">
        <v>445</v>
      </c>
      <c r="G18" s="267"/>
      <c r="H18" s="267"/>
      <c r="I18" s="267"/>
      <c r="J18" s="267"/>
      <c r="K18" s="132"/>
    </row>
    <row r="19" spans="2:11" customFormat="1" ht="15" customHeight="1">
      <c r="B19" s="135"/>
      <c r="C19" s="136"/>
      <c r="D19" s="136"/>
      <c r="E19" s="138" t="s">
        <v>446</v>
      </c>
      <c r="F19" s="267" t="s">
        <v>447</v>
      </c>
      <c r="G19" s="267"/>
      <c r="H19" s="267"/>
      <c r="I19" s="267"/>
      <c r="J19" s="267"/>
      <c r="K19" s="132"/>
    </row>
    <row r="20" spans="2:11" customFormat="1" ht="15" customHeight="1">
      <c r="B20" s="135"/>
      <c r="C20" s="136"/>
      <c r="D20" s="136"/>
      <c r="E20" s="138" t="s">
        <v>448</v>
      </c>
      <c r="F20" s="267" t="s">
        <v>449</v>
      </c>
      <c r="G20" s="267"/>
      <c r="H20" s="267"/>
      <c r="I20" s="267"/>
      <c r="J20" s="267"/>
      <c r="K20" s="132"/>
    </row>
    <row r="21" spans="2:11" customFormat="1" ht="15" customHeight="1">
      <c r="B21" s="135"/>
      <c r="C21" s="136"/>
      <c r="D21" s="136"/>
      <c r="E21" s="138" t="s">
        <v>450</v>
      </c>
      <c r="F21" s="267" t="s">
        <v>451</v>
      </c>
      <c r="G21" s="267"/>
      <c r="H21" s="267"/>
      <c r="I21" s="267"/>
      <c r="J21" s="267"/>
      <c r="K21" s="132"/>
    </row>
    <row r="22" spans="2:11" customFormat="1" ht="15" customHeight="1">
      <c r="B22" s="135"/>
      <c r="C22" s="136"/>
      <c r="D22" s="136"/>
      <c r="E22" s="138" t="s">
        <v>205</v>
      </c>
      <c r="F22" s="267" t="s">
        <v>452</v>
      </c>
      <c r="G22" s="267"/>
      <c r="H22" s="267"/>
      <c r="I22" s="267"/>
      <c r="J22" s="267"/>
      <c r="K22" s="132"/>
    </row>
    <row r="23" spans="2:11" customFormat="1" ht="15" customHeight="1">
      <c r="B23" s="135"/>
      <c r="C23" s="136"/>
      <c r="D23" s="136"/>
      <c r="E23" s="138" t="s">
        <v>453</v>
      </c>
      <c r="F23" s="267" t="s">
        <v>454</v>
      </c>
      <c r="G23" s="267"/>
      <c r="H23" s="267"/>
      <c r="I23" s="267"/>
      <c r="J23" s="267"/>
      <c r="K23" s="132"/>
    </row>
    <row r="24" spans="2:11" customFormat="1" ht="12.75" customHeight="1">
      <c r="B24" s="135"/>
      <c r="C24" s="136"/>
      <c r="D24" s="136"/>
      <c r="E24" s="136"/>
      <c r="F24" s="136"/>
      <c r="G24" s="136"/>
      <c r="H24" s="136"/>
      <c r="I24" s="136"/>
      <c r="J24" s="136"/>
      <c r="K24" s="132"/>
    </row>
    <row r="25" spans="2:11" customFormat="1" ht="15" customHeight="1">
      <c r="B25" s="135"/>
      <c r="C25" s="267" t="s">
        <v>455</v>
      </c>
      <c r="D25" s="267"/>
      <c r="E25" s="267"/>
      <c r="F25" s="267"/>
      <c r="G25" s="267"/>
      <c r="H25" s="267"/>
      <c r="I25" s="267"/>
      <c r="J25" s="267"/>
      <c r="K25" s="132"/>
    </row>
    <row r="26" spans="2:11" customFormat="1" ht="15" customHeight="1">
      <c r="B26" s="135"/>
      <c r="C26" s="267" t="s">
        <v>456</v>
      </c>
      <c r="D26" s="267"/>
      <c r="E26" s="267"/>
      <c r="F26" s="267"/>
      <c r="G26" s="267"/>
      <c r="H26" s="267"/>
      <c r="I26" s="267"/>
      <c r="J26" s="267"/>
      <c r="K26" s="132"/>
    </row>
    <row r="27" spans="2:11" customFormat="1" ht="15" customHeight="1">
      <c r="B27" s="135"/>
      <c r="C27" s="134"/>
      <c r="D27" s="267" t="s">
        <v>457</v>
      </c>
      <c r="E27" s="267"/>
      <c r="F27" s="267"/>
      <c r="G27" s="267"/>
      <c r="H27" s="267"/>
      <c r="I27" s="267"/>
      <c r="J27" s="267"/>
      <c r="K27" s="132"/>
    </row>
    <row r="28" spans="2:11" customFormat="1" ht="15" customHeight="1">
      <c r="B28" s="135"/>
      <c r="C28" s="136"/>
      <c r="D28" s="267" t="s">
        <v>458</v>
      </c>
      <c r="E28" s="267"/>
      <c r="F28" s="267"/>
      <c r="G28" s="267"/>
      <c r="H28" s="267"/>
      <c r="I28" s="267"/>
      <c r="J28" s="267"/>
      <c r="K28" s="132"/>
    </row>
    <row r="29" spans="2:11" customFormat="1" ht="12.75" customHeight="1">
      <c r="B29" s="135"/>
      <c r="C29" s="136"/>
      <c r="D29" s="136"/>
      <c r="E29" s="136"/>
      <c r="F29" s="136"/>
      <c r="G29" s="136"/>
      <c r="H29" s="136"/>
      <c r="I29" s="136"/>
      <c r="J29" s="136"/>
      <c r="K29" s="132"/>
    </row>
    <row r="30" spans="2:11" customFormat="1" ht="15" customHeight="1">
      <c r="B30" s="135"/>
      <c r="C30" s="136"/>
      <c r="D30" s="267" t="s">
        <v>459</v>
      </c>
      <c r="E30" s="267"/>
      <c r="F30" s="267"/>
      <c r="G30" s="267"/>
      <c r="H30" s="267"/>
      <c r="I30" s="267"/>
      <c r="J30" s="267"/>
      <c r="K30" s="132"/>
    </row>
    <row r="31" spans="2:11" customFormat="1" ht="15" customHeight="1">
      <c r="B31" s="135"/>
      <c r="C31" s="136"/>
      <c r="D31" s="267" t="s">
        <v>460</v>
      </c>
      <c r="E31" s="267"/>
      <c r="F31" s="267"/>
      <c r="G31" s="267"/>
      <c r="H31" s="267"/>
      <c r="I31" s="267"/>
      <c r="J31" s="267"/>
      <c r="K31" s="132"/>
    </row>
    <row r="32" spans="2:11" customFormat="1" ht="12.75" customHeight="1">
      <c r="B32" s="135"/>
      <c r="C32" s="136"/>
      <c r="D32" s="136"/>
      <c r="E32" s="136"/>
      <c r="F32" s="136"/>
      <c r="G32" s="136"/>
      <c r="H32" s="136"/>
      <c r="I32" s="136"/>
      <c r="J32" s="136"/>
      <c r="K32" s="132"/>
    </row>
    <row r="33" spans="2:11" customFormat="1" ht="15" customHeight="1">
      <c r="B33" s="135"/>
      <c r="C33" s="136"/>
      <c r="D33" s="267" t="s">
        <v>461</v>
      </c>
      <c r="E33" s="267"/>
      <c r="F33" s="267"/>
      <c r="G33" s="267"/>
      <c r="H33" s="267"/>
      <c r="I33" s="267"/>
      <c r="J33" s="267"/>
      <c r="K33" s="132"/>
    </row>
    <row r="34" spans="2:11" customFormat="1" ht="15" customHeight="1">
      <c r="B34" s="135"/>
      <c r="C34" s="136"/>
      <c r="D34" s="267" t="s">
        <v>462</v>
      </c>
      <c r="E34" s="267"/>
      <c r="F34" s="267"/>
      <c r="G34" s="267"/>
      <c r="H34" s="267"/>
      <c r="I34" s="267"/>
      <c r="J34" s="267"/>
      <c r="K34" s="132"/>
    </row>
    <row r="35" spans="2:11" customFormat="1" ht="15" customHeight="1">
      <c r="B35" s="135"/>
      <c r="C35" s="136"/>
      <c r="D35" s="267" t="s">
        <v>463</v>
      </c>
      <c r="E35" s="267"/>
      <c r="F35" s="267"/>
      <c r="G35" s="267"/>
      <c r="H35" s="267"/>
      <c r="I35" s="267"/>
      <c r="J35" s="267"/>
      <c r="K35" s="132"/>
    </row>
    <row r="36" spans="2:11" customFormat="1" ht="15" customHeight="1">
      <c r="B36" s="135"/>
      <c r="C36" s="136"/>
      <c r="D36" s="134"/>
      <c r="E36" s="137" t="s">
        <v>119</v>
      </c>
      <c r="F36" s="134"/>
      <c r="G36" s="267" t="s">
        <v>464</v>
      </c>
      <c r="H36" s="267"/>
      <c r="I36" s="267"/>
      <c r="J36" s="267"/>
      <c r="K36" s="132"/>
    </row>
    <row r="37" spans="2:11" customFormat="1" ht="30.75" customHeight="1">
      <c r="B37" s="135"/>
      <c r="C37" s="136"/>
      <c r="D37" s="134"/>
      <c r="E37" s="137" t="s">
        <v>465</v>
      </c>
      <c r="F37" s="134"/>
      <c r="G37" s="267" t="s">
        <v>466</v>
      </c>
      <c r="H37" s="267"/>
      <c r="I37" s="267"/>
      <c r="J37" s="267"/>
      <c r="K37" s="132"/>
    </row>
    <row r="38" spans="2:11" customFormat="1" ht="15" customHeight="1">
      <c r="B38" s="135"/>
      <c r="C38" s="136"/>
      <c r="D38" s="134"/>
      <c r="E38" s="137" t="s">
        <v>54</v>
      </c>
      <c r="F38" s="134"/>
      <c r="G38" s="267" t="s">
        <v>467</v>
      </c>
      <c r="H38" s="267"/>
      <c r="I38" s="267"/>
      <c r="J38" s="267"/>
      <c r="K38" s="132"/>
    </row>
    <row r="39" spans="2:11" customFormat="1" ht="15" customHeight="1">
      <c r="B39" s="135"/>
      <c r="C39" s="136"/>
      <c r="D39" s="134"/>
      <c r="E39" s="137" t="s">
        <v>55</v>
      </c>
      <c r="F39" s="134"/>
      <c r="G39" s="267" t="s">
        <v>468</v>
      </c>
      <c r="H39" s="267"/>
      <c r="I39" s="267"/>
      <c r="J39" s="267"/>
      <c r="K39" s="132"/>
    </row>
    <row r="40" spans="2:11" customFormat="1" ht="15" customHeight="1">
      <c r="B40" s="135"/>
      <c r="C40" s="136"/>
      <c r="D40" s="134"/>
      <c r="E40" s="137" t="s">
        <v>120</v>
      </c>
      <c r="F40" s="134"/>
      <c r="G40" s="267" t="s">
        <v>469</v>
      </c>
      <c r="H40" s="267"/>
      <c r="I40" s="267"/>
      <c r="J40" s="267"/>
      <c r="K40" s="132"/>
    </row>
    <row r="41" spans="2:11" customFormat="1" ht="15" customHeight="1">
      <c r="B41" s="135"/>
      <c r="C41" s="136"/>
      <c r="D41" s="134"/>
      <c r="E41" s="137" t="s">
        <v>121</v>
      </c>
      <c r="F41" s="134"/>
      <c r="G41" s="267" t="s">
        <v>470</v>
      </c>
      <c r="H41" s="267"/>
      <c r="I41" s="267"/>
      <c r="J41" s="267"/>
      <c r="K41" s="132"/>
    </row>
    <row r="42" spans="2:11" customFormat="1" ht="15" customHeight="1">
      <c r="B42" s="135"/>
      <c r="C42" s="136"/>
      <c r="D42" s="134"/>
      <c r="E42" s="137" t="s">
        <v>471</v>
      </c>
      <c r="F42" s="134"/>
      <c r="G42" s="267" t="s">
        <v>472</v>
      </c>
      <c r="H42" s="267"/>
      <c r="I42" s="267"/>
      <c r="J42" s="267"/>
      <c r="K42" s="132"/>
    </row>
    <row r="43" spans="2:11" customFormat="1" ht="15" customHeight="1">
      <c r="B43" s="135"/>
      <c r="C43" s="136"/>
      <c r="D43" s="134"/>
      <c r="E43" s="137"/>
      <c r="F43" s="134"/>
      <c r="G43" s="267" t="s">
        <v>473</v>
      </c>
      <c r="H43" s="267"/>
      <c r="I43" s="267"/>
      <c r="J43" s="267"/>
      <c r="K43" s="132"/>
    </row>
    <row r="44" spans="2:11" customFormat="1" ht="15" customHeight="1">
      <c r="B44" s="135"/>
      <c r="C44" s="136"/>
      <c r="D44" s="134"/>
      <c r="E44" s="137" t="s">
        <v>474</v>
      </c>
      <c r="F44" s="134"/>
      <c r="G44" s="267" t="s">
        <v>475</v>
      </c>
      <c r="H44" s="267"/>
      <c r="I44" s="267"/>
      <c r="J44" s="267"/>
      <c r="K44" s="132"/>
    </row>
    <row r="45" spans="2:11" customFormat="1" ht="15" customHeight="1">
      <c r="B45" s="135"/>
      <c r="C45" s="136"/>
      <c r="D45" s="134"/>
      <c r="E45" s="137" t="s">
        <v>123</v>
      </c>
      <c r="F45" s="134"/>
      <c r="G45" s="267" t="s">
        <v>476</v>
      </c>
      <c r="H45" s="267"/>
      <c r="I45" s="267"/>
      <c r="J45" s="267"/>
      <c r="K45" s="132"/>
    </row>
    <row r="46" spans="2:11" customFormat="1" ht="12.75" customHeight="1">
      <c r="B46" s="135"/>
      <c r="C46" s="136"/>
      <c r="D46" s="134"/>
      <c r="E46" s="134"/>
      <c r="F46" s="134"/>
      <c r="G46" s="134"/>
      <c r="H46" s="134"/>
      <c r="I46" s="134"/>
      <c r="J46" s="134"/>
      <c r="K46" s="132"/>
    </row>
    <row r="47" spans="2:11" customFormat="1" ht="15" customHeight="1">
      <c r="B47" s="135"/>
      <c r="C47" s="136"/>
      <c r="D47" s="267" t="s">
        <v>477</v>
      </c>
      <c r="E47" s="267"/>
      <c r="F47" s="267"/>
      <c r="G47" s="267"/>
      <c r="H47" s="267"/>
      <c r="I47" s="267"/>
      <c r="J47" s="267"/>
      <c r="K47" s="132"/>
    </row>
    <row r="48" spans="2:11" customFormat="1" ht="15" customHeight="1">
      <c r="B48" s="135"/>
      <c r="C48" s="136"/>
      <c r="D48" s="136"/>
      <c r="E48" s="267" t="s">
        <v>478</v>
      </c>
      <c r="F48" s="267"/>
      <c r="G48" s="267"/>
      <c r="H48" s="267"/>
      <c r="I48" s="267"/>
      <c r="J48" s="267"/>
      <c r="K48" s="132"/>
    </row>
    <row r="49" spans="2:11" customFormat="1" ht="15" customHeight="1">
      <c r="B49" s="135"/>
      <c r="C49" s="136"/>
      <c r="D49" s="136"/>
      <c r="E49" s="267" t="s">
        <v>479</v>
      </c>
      <c r="F49" s="267"/>
      <c r="G49" s="267"/>
      <c r="H49" s="267"/>
      <c r="I49" s="267"/>
      <c r="J49" s="267"/>
      <c r="K49" s="132"/>
    </row>
    <row r="50" spans="2:11" customFormat="1" ht="15" customHeight="1">
      <c r="B50" s="135"/>
      <c r="C50" s="136"/>
      <c r="D50" s="136"/>
      <c r="E50" s="267" t="s">
        <v>480</v>
      </c>
      <c r="F50" s="267"/>
      <c r="G50" s="267"/>
      <c r="H50" s="267"/>
      <c r="I50" s="267"/>
      <c r="J50" s="267"/>
      <c r="K50" s="132"/>
    </row>
    <row r="51" spans="2:11" customFormat="1" ht="15" customHeight="1">
      <c r="B51" s="135"/>
      <c r="C51" s="136"/>
      <c r="D51" s="267" t="s">
        <v>481</v>
      </c>
      <c r="E51" s="267"/>
      <c r="F51" s="267"/>
      <c r="G51" s="267"/>
      <c r="H51" s="267"/>
      <c r="I51" s="267"/>
      <c r="J51" s="267"/>
      <c r="K51" s="132"/>
    </row>
    <row r="52" spans="2:11" customFormat="1" ht="25.5" customHeight="1">
      <c r="B52" s="131"/>
      <c r="C52" s="268" t="s">
        <v>482</v>
      </c>
      <c r="D52" s="268"/>
      <c r="E52" s="268"/>
      <c r="F52" s="268"/>
      <c r="G52" s="268"/>
      <c r="H52" s="268"/>
      <c r="I52" s="268"/>
      <c r="J52" s="268"/>
      <c r="K52" s="132"/>
    </row>
    <row r="53" spans="2:11" customFormat="1" ht="5.25" customHeight="1">
      <c r="B53" s="131"/>
      <c r="C53" s="133"/>
      <c r="D53" s="133"/>
      <c r="E53" s="133"/>
      <c r="F53" s="133"/>
      <c r="G53" s="133"/>
      <c r="H53" s="133"/>
      <c r="I53" s="133"/>
      <c r="J53" s="133"/>
      <c r="K53" s="132"/>
    </row>
    <row r="54" spans="2:11" customFormat="1" ht="15" customHeight="1">
      <c r="B54" s="131"/>
      <c r="C54" s="267" t="s">
        <v>483</v>
      </c>
      <c r="D54" s="267"/>
      <c r="E54" s="267"/>
      <c r="F54" s="267"/>
      <c r="G54" s="267"/>
      <c r="H54" s="267"/>
      <c r="I54" s="267"/>
      <c r="J54" s="267"/>
      <c r="K54" s="132"/>
    </row>
    <row r="55" spans="2:11" customFormat="1" ht="15" customHeight="1">
      <c r="B55" s="131"/>
      <c r="C55" s="267" t="s">
        <v>484</v>
      </c>
      <c r="D55" s="267"/>
      <c r="E55" s="267"/>
      <c r="F55" s="267"/>
      <c r="G55" s="267"/>
      <c r="H55" s="267"/>
      <c r="I55" s="267"/>
      <c r="J55" s="267"/>
      <c r="K55" s="132"/>
    </row>
    <row r="56" spans="2:11" customFormat="1" ht="12.75" customHeight="1">
      <c r="B56" s="131"/>
      <c r="C56" s="134"/>
      <c r="D56" s="134"/>
      <c r="E56" s="134"/>
      <c r="F56" s="134"/>
      <c r="G56" s="134"/>
      <c r="H56" s="134"/>
      <c r="I56" s="134"/>
      <c r="J56" s="134"/>
      <c r="K56" s="132"/>
    </row>
    <row r="57" spans="2:11" customFormat="1" ht="15" customHeight="1">
      <c r="B57" s="131"/>
      <c r="C57" s="267" t="s">
        <v>485</v>
      </c>
      <c r="D57" s="267"/>
      <c r="E57" s="267"/>
      <c r="F57" s="267"/>
      <c r="G57" s="267"/>
      <c r="H57" s="267"/>
      <c r="I57" s="267"/>
      <c r="J57" s="267"/>
      <c r="K57" s="132"/>
    </row>
    <row r="58" spans="2:11" customFormat="1" ht="15" customHeight="1">
      <c r="B58" s="131"/>
      <c r="C58" s="136"/>
      <c r="D58" s="267" t="s">
        <v>486</v>
      </c>
      <c r="E58" s="267"/>
      <c r="F58" s="267"/>
      <c r="G58" s="267"/>
      <c r="H58" s="267"/>
      <c r="I58" s="267"/>
      <c r="J58" s="267"/>
      <c r="K58" s="132"/>
    </row>
    <row r="59" spans="2:11" customFormat="1" ht="15" customHeight="1">
      <c r="B59" s="131"/>
      <c r="C59" s="136"/>
      <c r="D59" s="267" t="s">
        <v>487</v>
      </c>
      <c r="E59" s="267"/>
      <c r="F59" s="267"/>
      <c r="G59" s="267"/>
      <c r="H59" s="267"/>
      <c r="I59" s="267"/>
      <c r="J59" s="267"/>
      <c r="K59" s="132"/>
    </row>
    <row r="60" spans="2:11" customFormat="1" ht="15" customHeight="1">
      <c r="B60" s="131"/>
      <c r="C60" s="136"/>
      <c r="D60" s="267" t="s">
        <v>488</v>
      </c>
      <c r="E60" s="267"/>
      <c r="F60" s="267"/>
      <c r="G60" s="267"/>
      <c r="H60" s="267"/>
      <c r="I60" s="267"/>
      <c r="J60" s="267"/>
      <c r="K60" s="132"/>
    </row>
    <row r="61" spans="2:11" customFormat="1" ht="15" customHeight="1">
      <c r="B61" s="131"/>
      <c r="C61" s="136"/>
      <c r="D61" s="267" t="s">
        <v>489</v>
      </c>
      <c r="E61" s="267"/>
      <c r="F61" s="267"/>
      <c r="G61" s="267"/>
      <c r="H61" s="267"/>
      <c r="I61" s="267"/>
      <c r="J61" s="267"/>
      <c r="K61" s="132"/>
    </row>
    <row r="62" spans="2:11" customFormat="1" ht="15" customHeight="1">
      <c r="B62" s="131"/>
      <c r="C62" s="136"/>
      <c r="D62" s="266" t="s">
        <v>490</v>
      </c>
      <c r="E62" s="266"/>
      <c r="F62" s="266"/>
      <c r="G62" s="266"/>
      <c r="H62" s="266"/>
      <c r="I62" s="266"/>
      <c r="J62" s="266"/>
      <c r="K62" s="132"/>
    </row>
    <row r="63" spans="2:11" customFormat="1" ht="15" customHeight="1">
      <c r="B63" s="131"/>
      <c r="C63" s="136"/>
      <c r="D63" s="267" t="s">
        <v>491</v>
      </c>
      <c r="E63" s="267"/>
      <c r="F63" s="267"/>
      <c r="G63" s="267"/>
      <c r="H63" s="267"/>
      <c r="I63" s="267"/>
      <c r="J63" s="267"/>
      <c r="K63" s="132"/>
    </row>
    <row r="64" spans="2:11" customFormat="1" ht="12.75" customHeight="1">
      <c r="B64" s="131"/>
      <c r="C64" s="136"/>
      <c r="D64" s="136"/>
      <c r="E64" s="139"/>
      <c r="F64" s="136"/>
      <c r="G64" s="136"/>
      <c r="H64" s="136"/>
      <c r="I64" s="136"/>
      <c r="J64" s="136"/>
      <c r="K64" s="132"/>
    </row>
    <row r="65" spans="2:11" customFormat="1" ht="15" customHeight="1">
      <c r="B65" s="131"/>
      <c r="C65" s="136"/>
      <c r="D65" s="267" t="s">
        <v>492</v>
      </c>
      <c r="E65" s="267"/>
      <c r="F65" s="267"/>
      <c r="G65" s="267"/>
      <c r="H65" s="267"/>
      <c r="I65" s="267"/>
      <c r="J65" s="267"/>
      <c r="K65" s="132"/>
    </row>
    <row r="66" spans="2:11" customFormat="1" ht="15" customHeight="1">
      <c r="B66" s="131"/>
      <c r="C66" s="136"/>
      <c r="D66" s="266" t="s">
        <v>493</v>
      </c>
      <c r="E66" s="266"/>
      <c r="F66" s="266"/>
      <c r="G66" s="266"/>
      <c r="H66" s="266"/>
      <c r="I66" s="266"/>
      <c r="J66" s="266"/>
      <c r="K66" s="132"/>
    </row>
    <row r="67" spans="2:11" customFormat="1" ht="15" customHeight="1">
      <c r="B67" s="131"/>
      <c r="C67" s="136"/>
      <c r="D67" s="267" t="s">
        <v>494</v>
      </c>
      <c r="E67" s="267"/>
      <c r="F67" s="267"/>
      <c r="G67" s="267"/>
      <c r="H67" s="267"/>
      <c r="I67" s="267"/>
      <c r="J67" s="267"/>
      <c r="K67" s="132"/>
    </row>
    <row r="68" spans="2:11" customFormat="1" ht="15" customHeight="1">
      <c r="B68" s="131"/>
      <c r="C68" s="136"/>
      <c r="D68" s="267" t="s">
        <v>495</v>
      </c>
      <c r="E68" s="267"/>
      <c r="F68" s="267"/>
      <c r="G68" s="267"/>
      <c r="H68" s="267"/>
      <c r="I68" s="267"/>
      <c r="J68" s="267"/>
      <c r="K68" s="132"/>
    </row>
    <row r="69" spans="2:11" customFormat="1" ht="15" customHeight="1">
      <c r="B69" s="131"/>
      <c r="C69" s="136"/>
      <c r="D69" s="267" t="s">
        <v>496</v>
      </c>
      <c r="E69" s="267"/>
      <c r="F69" s="267"/>
      <c r="G69" s="267"/>
      <c r="H69" s="267"/>
      <c r="I69" s="267"/>
      <c r="J69" s="267"/>
      <c r="K69" s="132"/>
    </row>
    <row r="70" spans="2:11" customFormat="1" ht="15" customHeight="1">
      <c r="B70" s="131"/>
      <c r="C70" s="136"/>
      <c r="D70" s="267" t="s">
        <v>497</v>
      </c>
      <c r="E70" s="267"/>
      <c r="F70" s="267"/>
      <c r="G70" s="267"/>
      <c r="H70" s="267"/>
      <c r="I70" s="267"/>
      <c r="J70" s="267"/>
      <c r="K70" s="132"/>
    </row>
    <row r="71" spans="2:11" customFormat="1" ht="12.75" customHeight="1">
      <c r="B71" s="140"/>
      <c r="C71" s="141"/>
      <c r="D71" s="141"/>
      <c r="E71" s="141"/>
      <c r="F71" s="141"/>
      <c r="G71" s="141"/>
      <c r="H71" s="141"/>
      <c r="I71" s="141"/>
      <c r="J71" s="141"/>
      <c r="K71" s="142"/>
    </row>
    <row r="72" spans="2:11" customFormat="1" ht="18.75" customHeight="1">
      <c r="B72" s="143"/>
      <c r="C72" s="143"/>
      <c r="D72" s="143"/>
      <c r="E72" s="143"/>
      <c r="F72" s="143"/>
      <c r="G72" s="143"/>
      <c r="H72" s="143"/>
      <c r="I72" s="143"/>
      <c r="J72" s="143"/>
      <c r="K72" s="144"/>
    </row>
    <row r="73" spans="2:11" customFormat="1" ht="18.75" customHeight="1">
      <c r="B73" s="144"/>
      <c r="C73" s="144"/>
      <c r="D73" s="144"/>
      <c r="E73" s="144"/>
      <c r="F73" s="144"/>
      <c r="G73" s="144"/>
      <c r="H73" s="144"/>
      <c r="I73" s="144"/>
      <c r="J73" s="144"/>
      <c r="K73" s="144"/>
    </row>
    <row r="74" spans="2:11" customFormat="1" ht="7.5" customHeight="1">
      <c r="B74" s="145"/>
      <c r="C74" s="146"/>
      <c r="D74" s="146"/>
      <c r="E74" s="146"/>
      <c r="F74" s="146"/>
      <c r="G74" s="146"/>
      <c r="H74" s="146"/>
      <c r="I74" s="146"/>
      <c r="J74" s="146"/>
      <c r="K74" s="147"/>
    </row>
    <row r="75" spans="2:11" customFormat="1" ht="45" customHeight="1">
      <c r="B75" s="148"/>
      <c r="C75" s="265" t="s">
        <v>498</v>
      </c>
      <c r="D75" s="265"/>
      <c r="E75" s="265"/>
      <c r="F75" s="265"/>
      <c r="G75" s="265"/>
      <c r="H75" s="265"/>
      <c r="I75" s="265"/>
      <c r="J75" s="265"/>
      <c r="K75" s="149"/>
    </row>
    <row r="76" spans="2:11" customFormat="1" ht="17.25" customHeight="1">
      <c r="B76" s="148"/>
      <c r="C76" s="150" t="s">
        <v>499</v>
      </c>
      <c r="D76" s="150"/>
      <c r="E76" s="150"/>
      <c r="F76" s="150" t="s">
        <v>500</v>
      </c>
      <c r="G76" s="151"/>
      <c r="H76" s="150" t="s">
        <v>55</v>
      </c>
      <c r="I76" s="150" t="s">
        <v>58</v>
      </c>
      <c r="J76" s="150" t="s">
        <v>501</v>
      </c>
      <c r="K76" s="149"/>
    </row>
    <row r="77" spans="2:11" customFormat="1" ht="17.25" customHeight="1">
      <c r="B77" s="148"/>
      <c r="C77" s="152" t="s">
        <v>502</v>
      </c>
      <c r="D77" s="152"/>
      <c r="E77" s="152"/>
      <c r="F77" s="153" t="s">
        <v>503</v>
      </c>
      <c r="G77" s="154"/>
      <c r="H77" s="152"/>
      <c r="I77" s="152"/>
      <c r="J77" s="152" t="s">
        <v>504</v>
      </c>
      <c r="K77" s="149"/>
    </row>
    <row r="78" spans="2:11" customFormat="1" ht="5.25" customHeight="1">
      <c r="B78" s="148"/>
      <c r="C78" s="155"/>
      <c r="D78" s="155"/>
      <c r="E78" s="155"/>
      <c r="F78" s="155"/>
      <c r="G78" s="156"/>
      <c r="H78" s="155"/>
      <c r="I78" s="155"/>
      <c r="J78" s="155"/>
      <c r="K78" s="149"/>
    </row>
    <row r="79" spans="2:11" customFormat="1" ht="15" customHeight="1">
      <c r="B79" s="148"/>
      <c r="C79" s="137" t="s">
        <v>54</v>
      </c>
      <c r="D79" s="157"/>
      <c r="E79" s="157"/>
      <c r="F79" s="158" t="s">
        <v>505</v>
      </c>
      <c r="G79" s="159"/>
      <c r="H79" s="137" t="s">
        <v>506</v>
      </c>
      <c r="I79" s="137" t="s">
        <v>507</v>
      </c>
      <c r="J79" s="137">
        <v>20</v>
      </c>
      <c r="K79" s="149"/>
    </row>
    <row r="80" spans="2:11" customFormat="1" ht="15" customHeight="1">
      <c r="B80" s="148"/>
      <c r="C80" s="137" t="s">
        <v>508</v>
      </c>
      <c r="D80" s="137"/>
      <c r="E80" s="137"/>
      <c r="F80" s="158" t="s">
        <v>505</v>
      </c>
      <c r="G80" s="159"/>
      <c r="H80" s="137" t="s">
        <v>509</v>
      </c>
      <c r="I80" s="137" t="s">
        <v>507</v>
      </c>
      <c r="J80" s="137">
        <v>120</v>
      </c>
      <c r="K80" s="149"/>
    </row>
    <row r="81" spans="2:11" customFormat="1" ht="15" customHeight="1">
      <c r="B81" s="160"/>
      <c r="C81" s="137" t="s">
        <v>510</v>
      </c>
      <c r="D81" s="137"/>
      <c r="E81" s="137"/>
      <c r="F81" s="158" t="s">
        <v>511</v>
      </c>
      <c r="G81" s="159"/>
      <c r="H81" s="137" t="s">
        <v>512</v>
      </c>
      <c r="I81" s="137" t="s">
        <v>507</v>
      </c>
      <c r="J81" s="137">
        <v>50</v>
      </c>
      <c r="K81" s="149"/>
    </row>
    <row r="82" spans="2:11" customFormat="1" ht="15" customHeight="1">
      <c r="B82" s="160"/>
      <c r="C82" s="137" t="s">
        <v>513</v>
      </c>
      <c r="D82" s="137"/>
      <c r="E82" s="137"/>
      <c r="F82" s="158" t="s">
        <v>505</v>
      </c>
      <c r="G82" s="159"/>
      <c r="H82" s="137" t="s">
        <v>514</v>
      </c>
      <c r="I82" s="137" t="s">
        <v>515</v>
      </c>
      <c r="J82" s="137"/>
      <c r="K82" s="149"/>
    </row>
    <row r="83" spans="2:11" customFormat="1" ht="15" customHeight="1">
      <c r="B83" s="160"/>
      <c r="C83" s="137" t="s">
        <v>516</v>
      </c>
      <c r="D83" s="137"/>
      <c r="E83" s="137"/>
      <c r="F83" s="158" t="s">
        <v>511</v>
      </c>
      <c r="G83" s="137"/>
      <c r="H83" s="137" t="s">
        <v>517</v>
      </c>
      <c r="I83" s="137" t="s">
        <v>507</v>
      </c>
      <c r="J83" s="137">
        <v>15</v>
      </c>
      <c r="K83" s="149"/>
    </row>
    <row r="84" spans="2:11" customFormat="1" ht="15" customHeight="1">
      <c r="B84" s="160"/>
      <c r="C84" s="137" t="s">
        <v>518</v>
      </c>
      <c r="D84" s="137"/>
      <c r="E84" s="137"/>
      <c r="F84" s="158" t="s">
        <v>511</v>
      </c>
      <c r="G84" s="137"/>
      <c r="H84" s="137" t="s">
        <v>519</v>
      </c>
      <c r="I84" s="137" t="s">
        <v>507</v>
      </c>
      <c r="J84" s="137">
        <v>15</v>
      </c>
      <c r="K84" s="149"/>
    </row>
    <row r="85" spans="2:11" customFormat="1" ht="15" customHeight="1">
      <c r="B85" s="160"/>
      <c r="C85" s="137" t="s">
        <v>520</v>
      </c>
      <c r="D85" s="137"/>
      <c r="E85" s="137"/>
      <c r="F85" s="158" t="s">
        <v>511</v>
      </c>
      <c r="G85" s="137"/>
      <c r="H85" s="137" t="s">
        <v>521</v>
      </c>
      <c r="I85" s="137" t="s">
        <v>507</v>
      </c>
      <c r="J85" s="137">
        <v>20</v>
      </c>
      <c r="K85" s="149"/>
    </row>
    <row r="86" spans="2:11" customFormat="1" ht="15" customHeight="1">
      <c r="B86" s="160"/>
      <c r="C86" s="137" t="s">
        <v>522</v>
      </c>
      <c r="D86" s="137"/>
      <c r="E86" s="137"/>
      <c r="F86" s="158" t="s">
        <v>511</v>
      </c>
      <c r="G86" s="137"/>
      <c r="H86" s="137" t="s">
        <v>523</v>
      </c>
      <c r="I86" s="137" t="s">
        <v>507</v>
      </c>
      <c r="J86" s="137">
        <v>20</v>
      </c>
      <c r="K86" s="149"/>
    </row>
    <row r="87" spans="2:11" customFormat="1" ht="15" customHeight="1">
      <c r="B87" s="160"/>
      <c r="C87" s="137" t="s">
        <v>524</v>
      </c>
      <c r="D87" s="137"/>
      <c r="E87" s="137"/>
      <c r="F87" s="158" t="s">
        <v>511</v>
      </c>
      <c r="G87" s="159"/>
      <c r="H87" s="137" t="s">
        <v>525</v>
      </c>
      <c r="I87" s="137" t="s">
        <v>507</v>
      </c>
      <c r="J87" s="137">
        <v>50</v>
      </c>
      <c r="K87" s="149"/>
    </row>
    <row r="88" spans="2:11" customFormat="1" ht="15" customHeight="1">
      <c r="B88" s="160"/>
      <c r="C88" s="137" t="s">
        <v>526</v>
      </c>
      <c r="D88" s="137"/>
      <c r="E88" s="137"/>
      <c r="F88" s="158" t="s">
        <v>511</v>
      </c>
      <c r="G88" s="159"/>
      <c r="H88" s="137" t="s">
        <v>527</v>
      </c>
      <c r="I88" s="137" t="s">
        <v>507</v>
      </c>
      <c r="J88" s="137">
        <v>20</v>
      </c>
      <c r="K88" s="149"/>
    </row>
    <row r="89" spans="2:11" customFormat="1" ht="15" customHeight="1">
      <c r="B89" s="160"/>
      <c r="C89" s="137" t="s">
        <v>528</v>
      </c>
      <c r="D89" s="137"/>
      <c r="E89" s="137"/>
      <c r="F89" s="158" t="s">
        <v>511</v>
      </c>
      <c r="G89" s="159"/>
      <c r="H89" s="137" t="s">
        <v>529</v>
      </c>
      <c r="I89" s="137" t="s">
        <v>507</v>
      </c>
      <c r="J89" s="137">
        <v>20</v>
      </c>
      <c r="K89" s="149"/>
    </row>
    <row r="90" spans="2:11" customFormat="1" ht="15" customHeight="1">
      <c r="B90" s="160"/>
      <c r="C90" s="137" t="s">
        <v>530</v>
      </c>
      <c r="D90" s="137"/>
      <c r="E90" s="137"/>
      <c r="F90" s="158" t="s">
        <v>511</v>
      </c>
      <c r="G90" s="159"/>
      <c r="H90" s="137" t="s">
        <v>531</v>
      </c>
      <c r="I90" s="137" t="s">
        <v>507</v>
      </c>
      <c r="J90" s="137">
        <v>50</v>
      </c>
      <c r="K90" s="149"/>
    </row>
    <row r="91" spans="2:11" customFormat="1" ht="15" customHeight="1">
      <c r="B91" s="160"/>
      <c r="C91" s="137" t="s">
        <v>532</v>
      </c>
      <c r="D91" s="137"/>
      <c r="E91" s="137"/>
      <c r="F91" s="158" t="s">
        <v>511</v>
      </c>
      <c r="G91" s="159"/>
      <c r="H91" s="137" t="s">
        <v>532</v>
      </c>
      <c r="I91" s="137" t="s">
        <v>507</v>
      </c>
      <c r="J91" s="137">
        <v>50</v>
      </c>
      <c r="K91" s="149"/>
    </row>
    <row r="92" spans="2:11" customFormat="1" ht="15" customHeight="1">
      <c r="B92" s="160"/>
      <c r="C92" s="137" t="s">
        <v>533</v>
      </c>
      <c r="D92" s="137"/>
      <c r="E92" s="137"/>
      <c r="F92" s="158" t="s">
        <v>511</v>
      </c>
      <c r="G92" s="159"/>
      <c r="H92" s="137" t="s">
        <v>534</v>
      </c>
      <c r="I92" s="137" t="s">
        <v>507</v>
      </c>
      <c r="J92" s="137">
        <v>255</v>
      </c>
      <c r="K92" s="149"/>
    </row>
    <row r="93" spans="2:11" customFormat="1" ht="15" customHeight="1">
      <c r="B93" s="160"/>
      <c r="C93" s="137" t="s">
        <v>535</v>
      </c>
      <c r="D93" s="137"/>
      <c r="E93" s="137"/>
      <c r="F93" s="158" t="s">
        <v>505</v>
      </c>
      <c r="G93" s="159"/>
      <c r="H93" s="137" t="s">
        <v>536</v>
      </c>
      <c r="I93" s="137" t="s">
        <v>537</v>
      </c>
      <c r="J93" s="137"/>
      <c r="K93" s="149"/>
    </row>
    <row r="94" spans="2:11" customFormat="1" ht="15" customHeight="1">
      <c r="B94" s="160"/>
      <c r="C94" s="137" t="s">
        <v>538</v>
      </c>
      <c r="D94" s="137"/>
      <c r="E94" s="137"/>
      <c r="F94" s="158" t="s">
        <v>505</v>
      </c>
      <c r="G94" s="159"/>
      <c r="H94" s="137" t="s">
        <v>539</v>
      </c>
      <c r="I94" s="137" t="s">
        <v>540</v>
      </c>
      <c r="J94" s="137"/>
      <c r="K94" s="149"/>
    </row>
    <row r="95" spans="2:11" customFormat="1" ht="15" customHeight="1">
      <c r="B95" s="160"/>
      <c r="C95" s="137" t="s">
        <v>541</v>
      </c>
      <c r="D95" s="137"/>
      <c r="E95" s="137"/>
      <c r="F95" s="158" t="s">
        <v>505</v>
      </c>
      <c r="G95" s="159"/>
      <c r="H95" s="137" t="s">
        <v>541</v>
      </c>
      <c r="I95" s="137" t="s">
        <v>540</v>
      </c>
      <c r="J95" s="137"/>
      <c r="K95" s="149"/>
    </row>
    <row r="96" spans="2:11" customFormat="1" ht="15" customHeight="1">
      <c r="B96" s="160"/>
      <c r="C96" s="137" t="s">
        <v>39</v>
      </c>
      <c r="D96" s="137"/>
      <c r="E96" s="137"/>
      <c r="F96" s="158" t="s">
        <v>505</v>
      </c>
      <c r="G96" s="159"/>
      <c r="H96" s="137" t="s">
        <v>542</v>
      </c>
      <c r="I96" s="137" t="s">
        <v>540</v>
      </c>
      <c r="J96" s="137"/>
      <c r="K96" s="149"/>
    </row>
    <row r="97" spans="2:11" customFormat="1" ht="15" customHeight="1">
      <c r="B97" s="160"/>
      <c r="C97" s="137" t="s">
        <v>49</v>
      </c>
      <c r="D97" s="137"/>
      <c r="E97" s="137"/>
      <c r="F97" s="158" t="s">
        <v>505</v>
      </c>
      <c r="G97" s="159"/>
      <c r="H97" s="137" t="s">
        <v>543</v>
      </c>
      <c r="I97" s="137" t="s">
        <v>540</v>
      </c>
      <c r="J97" s="137"/>
      <c r="K97" s="149"/>
    </row>
    <row r="98" spans="2:11" customFormat="1" ht="15" customHeight="1">
      <c r="B98" s="161"/>
      <c r="C98" s="162"/>
      <c r="D98" s="162"/>
      <c r="E98" s="162"/>
      <c r="F98" s="162"/>
      <c r="G98" s="162"/>
      <c r="H98" s="162"/>
      <c r="I98" s="162"/>
      <c r="J98" s="162"/>
      <c r="K98" s="163"/>
    </row>
    <row r="99" spans="2:11" customFormat="1" ht="18.75" customHeight="1">
      <c r="B99" s="164"/>
      <c r="C99" s="165"/>
      <c r="D99" s="165"/>
      <c r="E99" s="165"/>
      <c r="F99" s="165"/>
      <c r="G99" s="165"/>
      <c r="H99" s="165"/>
      <c r="I99" s="165"/>
      <c r="J99" s="165"/>
      <c r="K99" s="164"/>
    </row>
    <row r="100" spans="2:11" customFormat="1" ht="18.75" customHeight="1">
      <c r="B100" s="144"/>
      <c r="C100" s="144"/>
      <c r="D100" s="144"/>
      <c r="E100" s="144"/>
      <c r="F100" s="144"/>
      <c r="G100" s="144"/>
      <c r="H100" s="144"/>
      <c r="I100" s="144"/>
      <c r="J100" s="144"/>
      <c r="K100" s="144"/>
    </row>
    <row r="101" spans="2:11" customFormat="1" ht="7.5" customHeight="1">
      <c r="B101" s="145"/>
      <c r="C101" s="146"/>
      <c r="D101" s="146"/>
      <c r="E101" s="146"/>
      <c r="F101" s="146"/>
      <c r="G101" s="146"/>
      <c r="H101" s="146"/>
      <c r="I101" s="146"/>
      <c r="J101" s="146"/>
      <c r="K101" s="147"/>
    </row>
    <row r="102" spans="2:11" customFormat="1" ht="45" customHeight="1">
      <c r="B102" s="148"/>
      <c r="C102" s="265" t="s">
        <v>544</v>
      </c>
      <c r="D102" s="265"/>
      <c r="E102" s="265"/>
      <c r="F102" s="265"/>
      <c r="G102" s="265"/>
      <c r="H102" s="265"/>
      <c r="I102" s="265"/>
      <c r="J102" s="265"/>
      <c r="K102" s="149"/>
    </row>
    <row r="103" spans="2:11" customFormat="1" ht="17.25" customHeight="1">
      <c r="B103" s="148"/>
      <c r="C103" s="150" t="s">
        <v>499</v>
      </c>
      <c r="D103" s="150"/>
      <c r="E103" s="150"/>
      <c r="F103" s="150" t="s">
        <v>500</v>
      </c>
      <c r="G103" s="151"/>
      <c r="H103" s="150" t="s">
        <v>55</v>
      </c>
      <c r="I103" s="150" t="s">
        <v>58</v>
      </c>
      <c r="J103" s="150" t="s">
        <v>501</v>
      </c>
      <c r="K103" s="149"/>
    </row>
    <row r="104" spans="2:11" customFormat="1" ht="17.25" customHeight="1">
      <c r="B104" s="148"/>
      <c r="C104" s="152" t="s">
        <v>502</v>
      </c>
      <c r="D104" s="152"/>
      <c r="E104" s="152"/>
      <c r="F104" s="153" t="s">
        <v>503</v>
      </c>
      <c r="G104" s="154"/>
      <c r="H104" s="152"/>
      <c r="I104" s="152"/>
      <c r="J104" s="152" t="s">
        <v>504</v>
      </c>
      <c r="K104" s="149"/>
    </row>
    <row r="105" spans="2:11" customFormat="1" ht="5.25" customHeight="1">
      <c r="B105" s="148"/>
      <c r="C105" s="150"/>
      <c r="D105" s="150"/>
      <c r="E105" s="150"/>
      <c r="F105" s="150"/>
      <c r="G105" s="166"/>
      <c r="H105" s="150"/>
      <c r="I105" s="150"/>
      <c r="J105" s="150"/>
      <c r="K105" s="149"/>
    </row>
    <row r="106" spans="2:11" customFormat="1" ht="15" customHeight="1">
      <c r="B106" s="148"/>
      <c r="C106" s="137" t="s">
        <v>54</v>
      </c>
      <c r="D106" s="157"/>
      <c r="E106" s="157"/>
      <c r="F106" s="158" t="s">
        <v>505</v>
      </c>
      <c r="G106" s="137"/>
      <c r="H106" s="137" t="s">
        <v>545</v>
      </c>
      <c r="I106" s="137" t="s">
        <v>507</v>
      </c>
      <c r="J106" s="137">
        <v>20</v>
      </c>
      <c r="K106" s="149"/>
    </row>
    <row r="107" spans="2:11" customFormat="1" ht="15" customHeight="1">
      <c r="B107" s="148"/>
      <c r="C107" s="137" t="s">
        <v>508</v>
      </c>
      <c r="D107" s="137"/>
      <c r="E107" s="137"/>
      <c r="F107" s="158" t="s">
        <v>505</v>
      </c>
      <c r="G107" s="137"/>
      <c r="H107" s="137" t="s">
        <v>545</v>
      </c>
      <c r="I107" s="137" t="s">
        <v>507</v>
      </c>
      <c r="J107" s="137">
        <v>120</v>
      </c>
      <c r="K107" s="149"/>
    </row>
    <row r="108" spans="2:11" customFormat="1" ht="15" customHeight="1">
      <c r="B108" s="160"/>
      <c r="C108" s="137" t="s">
        <v>510</v>
      </c>
      <c r="D108" s="137"/>
      <c r="E108" s="137"/>
      <c r="F108" s="158" t="s">
        <v>511</v>
      </c>
      <c r="G108" s="137"/>
      <c r="H108" s="137" t="s">
        <v>545</v>
      </c>
      <c r="I108" s="137" t="s">
        <v>507</v>
      </c>
      <c r="J108" s="137">
        <v>50</v>
      </c>
      <c r="K108" s="149"/>
    </row>
    <row r="109" spans="2:11" customFormat="1" ht="15" customHeight="1">
      <c r="B109" s="160"/>
      <c r="C109" s="137" t="s">
        <v>513</v>
      </c>
      <c r="D109" s="137"/>
      <c r="E109" s="137"/>
      <c r="F109" s="158" t="s">
        <v>505</v>
      </c>
      <c r="G109" s="137"/>
      <c r="H109" s="137" t="s">
        <v>545</v>
      </c>
      <c r="I109" s="137" t="s">
        <v>515</v>
      </c>
      <c r="J109" s="137"/>
      <c r="K109" s="149"/>
    </row>
    <row r="110" spans="2:11" customFormat="1" ht="15" customHeight="1">
      <c r="B110" s="160"/>
      <c r="C110" s="137" t="s">
        <v>524</v>
      </c>
      <c r="D110" s="137"/>
      <c r="E110" s="137"/>
      <c r="F110" s="158" t="s">
        <v>511</v>
      </c>
      <c r="G110" s="137"/>
      <c r="H110" s="137" t="s">
        <v>545</v>
      </c>
      <c r="I110" s="137" t="s">
        <v>507</v>
      </c>
      <c r="J110" s="137">
        <v>50</v>
      </c>
      <c r="K110" s="149"/>
    </row>
    <row r="111" spans="2:11" customFormat="1" ht="15" customHeight="1">
      <c r="B111" s="160"/>
      <c r="C111" s="137" t="s">
        <v>532</v>
      </c>
      <c r="D111" s="137"/>
      <c r="E111" s="137"/>
      <c r="F111" s="158" t="s">
        <v>511</v>
      </c>
      <c r="G111" s="137"/>
      <c r="H111" s="137" t="s">
        <v>545</v>
      </c>
      <c r="I111" s="137" t="s">
        <v>507</v>
      </c>
      <c r="J111" s="137">
        <v>50</v>
      </c>
      <c r="K111" s="149"/>
    </row>
    <row r="112" spans="2:11" customFormat="1" ht="15" customHeight="1">
      <c r="B112" s="160"/>
      <c r="C112" s="137" t="s">
        <v>530</v>
      </c>
      <c r="D112" s="137"/>
      <c r="E112" s="137"/>
      <c r="F112" s="158" t="s">
        <v>511</v>
      </c>
      <c r="G112" s="137"/>
      <c r="H112" s="137" t="s">
        <v>545</v>
      </c>
      <c r="I112" s="137" t="s">
        <v>507</v>
      </c>
      <c r="J112" s="137">
        <v>50</v>
      </c>
      <c r="K112" s="149"/>
    </row>
    <row r="113" spans="2:11" customFormat="1" ht="15" customHeight="1">
      <c r="B113" s="160"/>
      <c r="C113" s="137" t="s">
        <v>54</v>
      </c>
      <c r="D113" s="137"/>
      <c r="E113" s="137"/>
      <c r="F113" s="158" t="s">
        <v>505</v>
      </c>
      <c r="G113" s="137"/>
      <c r="H113" s="137" t="s">
        <v>546</v>
      </c>
      <c r="I113" s="137" t="s">
        <v>507</v>
      </c>
      <c r="J113" s="137">
        <v>20</v>
      </c>
      <c r="K113" s="149"/>
    </row>
    <row r="114" spans="2:11" customFormat="1" ht="15" customHeight="1">
      <c r="B114" s="160"/>
      <c r="C114" s="137" t="s">
        <v>547</v>
      </c>
      <c r="D114" s="137"/>
      <c r="E114" s="137"/>
      <c r="F114" s="158" t="s">
        <v>505</v>
      </c>
      <c r="G114" s="137"/>
      <c r="H114" s="137" t="s">
        <v>548</v>
      </c>
      <c r="I114" s="137" t="s">
        <v>507</v>
      </c>
      <c r="J114" s="137">
        <v>120</v>
      </c>
      <c r="K114" s="149"/>
    </row>
    <row r="115" spans="2:11" customFormat="1" ht="15" customHeight="1">
      <c r="B115" s="160"/>
      <c r="C115" s="137" t="s">
        <v>39</v>
      </c>
      <c r="D115" s="137"/>
      <c r="E115" s="137"/>
      <c r="F115" s="158" t="s">
        <v>505</v>
      </c>
      <c r="G115" s="137"/>
      <c r="H115" s="137" t="s">
        <v>549</v>
      </c>
      <c r="I115" s="137" t="s">
        <v>540</v>
      </c>
      <c r="J115" s="137"/>
      <c r="K115" s="149"/>
    </row>
    <row r="116" spans="2:11" customFormat="1" ht="15" customHeight="1">
      <c r="B116" s="160"/>
      <c r="C116" s="137" t="s">
        <v>49</v>
      </c>
      <c r="D116" s="137"/>
      <c r="E116" s="137"/>
      <c r="F116" s="158" t="s">
        <v>505</v>
      </c>
      <c r="G116" s="137"/>
      <c r="H116" s="137" t="s">
        <v>550</v>
      </c>
      <c r="I116" s="137" t="s">
        <v>540</v>
      </c>
      <c r="J116" s="137"/>
      <c r="K116" s="149"/>
    </row>
    <row r="117" spans="2:11" customFormat="1" ht="15" customHeight="1">
      <c r="B117" s="160"/>
      <c r="C117" s="137" t="s">
        <v>58</v>
      </c>
      <c r="D117" s="137"/>
      <c r="E117" s="137"/>
      <c r="F117" s="158" t="s">
        <v>505</v>
      </c>
      <c r="G117" s="137"/>
      <c r="H117" s="137" t="s">
        <v>551</v>
      </c>
      <c r="I117" s="137" t="s">
        <v>552</v>
      </c>
      <c r="J117" s="137"/>
      <c r="K117" s="149"/>
    </row>
    <row r="118" spans="2:11" customFormat="1" ht="15" customHeight="1">
      <c r="B118" s="161"/>
      <c r="C118" s="167"/>
      <c r="D118" s="167"/>
      <c r="E118" s="167"/>
      <c r="F118" s="167"/>
      <c r="G118" s="167"/>
      <c r="H118" s="167"/>
      <c r="I118" s="167"/>
      <c r="J118" s="167"/>
      <c r="K118" s="163"/>
    </row>
    <row r="119" spans="2:11" customFormat="1" ht="18.75" customHeight="1">
      <c r="B119" s="168"/>
      <c r="C119" s="169"/>
      <c r="D119" s="169"/>
      <c r="E119" s="169"/>
      <c r="F119" s="170"/>
      <c r="G119" s="169"/>
      <c r="H119" s="169"/>
      <c r="I119" s="169"/>
      <c r="J119" s="169"/>
      <c r="K119" s="168"/>
    </row>
    <row r="120" spans="2:11" customFormat="1" ht="18.75" customHeight="1">
      <c r="B120" s="144"/>
      <c r="C120" s="144"/>
      <c r="D120" s="144"/>
      <c r="E120" s="144"/>
      <c r="F120" s="144"/>
      <c r="G120" s="144"/>
      <c r="H120" s="144"/>
      <c r="I120" s="144"/>
      <c r="J120" s="144"/>
      <c r="K120" s="144"/>
    </row>
    <row r="121" spans="2:11" customFormat="1" ht="7.5" customHeight="1">
      <c r="B121" s="171"/>
      <c r="C121" s="172"/>
      <c r="D121" s="172"/>
      <c r="E121" s="172"/>
      <c r="F121" s="172"/>
      <c r="G121" s="172"/>
      <c r="H121" s="172"/>
      <c r="I121" s="172"/>
      <c r="J121" s="172"/>
      <c r="K121" s="173"/>
    </row>
    <row r="122" spans="2:11" customFormat="1" ht="45" customHeight="1">
      <c r="B122" s="174"/>
      <c r="C122" s="263" t="s">
        <v>553</v>
      </c>
      <c r="D122" s="263"/>
      <c r="E122" s="263"/>
      <c r="F122" s="263"/>
      <c r="G122" s="263"/>
      <c r="H122" s="263"/>
      <c r="I122" s="263"/>
      <c r="J122" s="263"/>
      <c r="K122" s="175"/>
    </row>
    <row r="123" spans="2:11" customFormat="1" ht="17.25" customHeight="1">
      <c r="B123" s="176"/>
      <c r="C123" s="150" t="s">
        <v>499</v>
      </c>
      <c r="D123" s="150"/>
      <c r="E123" s="150"/>
      <c r="F123" s="150" t="s">
        <v>500</v>
      </c>
      <c r="G123" s="151"/>
      <c r="H123" s="150" t="s">
        <v>55</v>
      </c>
      <c r="I123" s="150" t="s">
        <v>58</v>
      </c>
      <c r="J123" s="150" t="s">
        <v>501</v>
      </c>
      <c r="K123" s="177"/>
    </row>
    <row r="124" spans="2:11" customFormat="1" ht="17.25" customHeight="1">
      <c r="B124" s="176"/>
      <c r="C124" s="152" t="s">
        <v>502</v>
      </c>
      <c r="D124" s="152"/>
      <c r="E124" s="152"/>
      <c r="F124" s="153" t="s">
        <v>503</v>
      </c>
      <c r="G124" s="154"/>
      <c r="H124" s="152"/>
      <c r="I124" s="152"/>
      <c r="J124" s="152" t="s">
        <v>504</v>
      </c>
      <c r="K124" s="177"/>
    </row>
    <row r="125" spans="2:11" customFormat="1" ht="5.25" customHeight="1">
      <c r="B125" s="178"/>
      <c r="C125" s="155"/>
      <c r="D125" s="155"/>
      <c r="E125" s="155"/>
      <c r="F125" s="155"/>
      <c r="G125" s="179"/>
      <c r="H125" s="155"/>
      <c r="I125" s="155"/>
      <c r="J125" s="155"/>
      <c r="K125" s="180"/>
    </row>
    <row r="126" spans="2:11" customFormat="1" ht="15" customHeight="1">
      <c r="B126" s="178"/>
      <c r="C126" s="137" t="s">
        <v>508</v>
      </c>
      <c r="D126" s="157"/>
      <c r="E126" s="157"/>
      <c r="F126" s="158" t="s">
        <v>505</v>
      </c>
      <c r="G126" s="137"/>
      <c r="H126" s="137" t="s">
        <v>545</v>
      </c>
      <c r="I126" s="137" t="s">
        <v>507</v>
      </c>
      <c r="J126" s="137">
        <v>120</v>
      </c>
      <c r="K126" s="181"/>
    </row>
    <row r="127" spans="2:11" customFormat="1" ht="15" customHeight="1">
      <c r="B127" s="178"/>
      <c r="C127" s="137" t="s">
        <v>554</v>
      </c>
      <c r="D127" s="137"/>
      <c r="E127" s="137"/>
      <c r="F127" s="158" t="s">
        <v>505</v>
      </c>
      <c r="G127" s="137"/>
      <c r="H127" s="137" t="s">
        <v>555</v>
      </c>
      <c r="I127" s="137" t="s">
        <v>507</v>
      </c>
      <c r="J127" s="137" t="s">
        <v>556</v>
      </c>
      <c r="K127" s="181"/>
    </row>
    <row r="128" spans="2:11" customFormat="1" ht="15" customHeight="1">
      <c r="B128" s="178"/>
      <c r="C128" s="137" t="s">
        <v>453</v>
      </c>
      <c r="D128" s="137"/>
      <c r="E128" s="137"/>
      <c r="F128" s="158" t="s">
        <v>505</v>
      </c>
      <c r="G128" s="137"/>
      <c r="H128" s="137" t="s">
        <v>557</v>
      </c>
      <c r="I128" s="137" t="s">
        <v>507</v>
      </c>
      <c r="J128" s="137" t="s">
        <v>556</v>
      </c>
      <c r="K128" s="181"/>
    </row>
    <row r="129" spans="2:11" customFormat="1" ht="15" customHeight="1">
      <c r="B129" s="178"/>
      <c r="C129" s="137" t="s">
        <v>516</v>
      </c>
      <c r="D129" s="137"/>
      <c r="E129" s="137"/>
      <c r="F129" s="158" t="s">
        <v>511</v>
      </c>
      <c r="G129" s="137"/>
      <c r="H129" s="137" t="s">
        <v>517</v>
      </c>
      <c r="I129" s="137" t="s">
        <v>507</v>
      </c>
      <c r="J129" s="137">
        <v>15</v>
      </c>
      <c r="K129" s="181"/>
    </row>
    <row r="130" spans="2:11" customFormat="1" ht="15" customHeight="1">
      <c r="B130" s="178"/>
      <c r="C130" s="137" t="s">
        <v>518</v>
      </c>
      <c r="D130" s="137"/>
      <c r="E130" s="137"/>
      <c r="F130" s="158" t="s">
        <v>511</v>
      </c>
      <c r="G130" s="137"/>
      <c r="H130" s="137" t="s">
        <v>519</v>
      </c>
      <c r="I130" s="137" t="s">
        <v>507</v>
      </c>
      <c r="J130" s="137">
        <v>15</v>
      </c>
      <c r="K130" s="181"/>
    </row>
    <row r="131" spans="2:11" customFormat="1" ht="15" customHeight="1">
      <c r="B131" s="178"/>
      <c r="C131" s="137" t="s">
        <v>520</v>
      </c>
      <c r="D131" s="137"/>
      <c r="E131" s="137"/>
      <c r="F131" s="158" t="s">
        <v>511</v>
      </c>
      <c r="G131" s="137"/>
      <c r="H131" s="137" t="s">
        <v>521</v>
      </c>
      <c r="I131" s="137" t="s">
        <v>507</v>
      </c>
      <c r="J131" s="137">
        <v>20</v>
      </c>
      <c r="K131" s="181"/>
    </row>
    <row r="132" spans="2:11" customFormat="1" ht="15" customHeight="1">
      <c r="B132" s="178"/>
      <c r="C132" s="137" t="s">
        <v>522</v>
      </c>
      <c r="D132" s="137"/>
      <c r="E132" s="137"/>
      <c r="F132" s="158" t="s">
        <v>511</v>
      </c>
      <c r="G132" s="137"/>
      <c r="H132" s="137" t="s">
        <v>523</v>
      </c>
      <c r="I132" s="137" t="s">
        <v>507</v>
      </c>
      <c r="J132" s="137">
        <v>20</v>
      </c>
      <c r="K132" s="181"/>
    </row>
    <row r="133" spans="2:11" customFormat="1" ht="15" customHeight="1">
      <c r="B133" s="178"/>
      <c r="C133" s="137" t="s">
        <v>510</v>
      </c>
      <c r="D133" s="137"/>
      <c r="E133" s="137"/>
      <c r="F133" s="158" t="s">
        <v>511</v>
      </c>
      <c r="G133" s="137"/>
      <c r="H133" s="137" t="s">
        <v>545</v>
      </c>
      <c r="I133" s="137" t="s">
        <v>507</v>
      </c>
      <c r="J133" s="137">
        <v>50</v>
      </c>
      <c r="K133" s="181"/>
    </row>
    <row r="134" spans="2:11" customFormat="1" ht="15" customHeight="1">
      <c r="B134" s="178"/>
      <c r="C134" s="137" t="s">
        <v>524</v>
      </c>
      <c r="D134" s="137"/>
      <c r="E134" s="137"/>
      <c r="F134" s="158" t="s">
        <v>511</v>
      </c>
      <c r="G134" s="137"/>
      <c r="H134" s="137" t="s">
        <v>545</v>
      </c>
      <c r="I134" s="137" t="s">
        <v>507</v>
      </c>
      <c r="J134" s="137">
        <v>50</v>
      </c>
      <c r="K134" s="181"/>
    </row>
    <row r="135" spans="2:11" customFormat="1" ht="15" customHeight="1">
      <c r="B135" s="178"/>
      <c r="C135" s="137" t="s">
        <v>530</v>
      </c>
      <c r="D135" s="137"/>
      <c r="E135" s="137"/>
      <c r="F135" s="158" t="s">
        <v>511</v>
      </c>
      <c r="G135" s="137"/>
      <c r="H135" s="137" t="s">
        <v>545</v>
      </c>
      <c r="I135" s="137" t="s">
        <v>507</v>
      </c>
      <c r="J135" s="137">
        <v>50</v>
      </c>
      <c r="K135" s="181"/>
    </row>
    <row r="136" spans="2:11" customFormat="1" ht="15" customHeight="1">
      <c r="B136" s="178"/>
      <c r="C136" s="137" t="s">
        <v>532</v>
      </c>
      <c r="D136" s="137"/>
      <c r="E136" s="137"/>
      <c r="F136" s="158" t="s">
        <v>511</v>
      </c>
      <c r="G136" s="137"/>
      <c r="H136" s="137" t="s">
        <v>545</v>
      </c>
      <c r="I136" s="137" t="s">
        <v>507</v>
      </c>
      <c r="J136" s="137">
        <v>50</v>
      </c>
      <c r="K136" s="181"/>
    </row>
    <row r="137" spans="2:11" customFormat="1" ht="15" customHeight="1">
      <c r="B137" s="178"/>
      <c r="C137" s="137" t="s">
        <v>533</v>
      </c>
      <c r="D137" s="137"/>
      <c r="E137" s="137"/>
      <c r="F137" s="158" t="s">
        <v>511</v>
      </c>
      <c r="G137" s="137"/>
      <c r="H137" s="137" t="s">
        <v>558</v>
      </c>
      <c r="I137" s="137" t="s">
        <v>507</v>
      </c>
      <c r="J137" s="137">
        <v>255</v>
      </c>
      <c r="K137" s="181"/>
    </row>
    <row r="138" spans="2:11" customFormat="1" ht="15" customHeight="1">
      <c r="B138" s="178"/>
      <c r="C138" s="137" t="s">
        <v>535</v>
      </c>
      <c r="D138" s="137"/>
      <c r="E138" s="137"/>
      <c r="F138" s="158" t="s">
        <v>505</v>
      </c>
      <c r="G138" s="137"/>
      <c r="H138" s="137" t="s">
        <v>559</v>
      </c>
      <c r="I138" s="137" t="s">
        <v>537</v>
      </c>
      <c r="J138" s="137"/>
      <c r="K138" s="181"/>
    </row>
    <row r="139" spans="2:11" customFormat="1" ht="15" customHeight="1">
      <c r="B139" s="178"/>
      <c r="C139" s="137" t="s">
        <v>538</v>
      </c>
      <c r="D139" s="137"/>
      <c r="E139" s="137"/>
      <c r="F139" s="158" t="s">
        <v>505</v>
      </c>
      <c r="G139" s="137"/>
      <c r="H139" s="137" t="s">
        <v>560</v>
      </c>
      <c r="I139" s="137" t="s">
        <v>540</v>
      </c>
      <c r="J139" s="137"/>
      <c r="K139" s="181"/>
    </row>
    <row r="140" spans="2:11" customFormat="1" ht="15" customHeight="1">
      <c r="B140" s="178"/>
      <c r="C140" s="137" t="s">
        <v>541</v>
      </c>
      <c r="D140" s="137"/>
      <c r="E140" s="137"/>
      <c r="F140" s="158" t="s">
        <v>505</v>
      </c>
      <c r="G140" s="137"/>
      <c r="H140" s="137" t="s">
        <v>541</v>
      </c>
      <c r="I140" s="137" t="s">
        <v>540</v>
      </c>
      <c r="J140" s="137"/>
      <c r="K140" s="181"/>
    </row>
    <row r="141" spans="2:11" customFormat="1" ht="15" customHeight="1">
      <c r="B141" s="178"/>
      <c r="C141" s="137" t="s">
        <v>39</v>
      </c>
      <c r="D141" s="137"/>
      <c r="E141" s="137"/>
      <c r="F141" s="158" t="s">
        <v>505</v>
      </c>
      <c r="G141" s="137"/>
      <c r="H141" s="137" t="s">
        <v>561</v>
      </c>
      <c r="I141" s="137" t="s">
        <v>540</v>
      </c>
      <c r="J141" s="137"/>
      <c r="K141" s="181"/>
    </row>
    <row r="142" spans="2:11" customFormat="1" ht="15" customHeight="1">
      <c r="B142" s="178"/>
      <c r="C142" s="137" t="s">
        <v>562</v>
      </c>
      <c r="D142" s="137"/>
      <c r="E142" s="137"/>
      <c r="F142" s="158" t="s">
        <v>505</v>
      </c>
      <c r="G142" s="137"/>
      <c r="H142" s="137" t="s">
        <v>563</v>
      </c>
      <c r="I142" s="137" t="s">
        <v>540</v>
      </c>
      <c r="J142" s="137"/>
      <c r="K142" s="181"/>
    </row>
    <row r="143" spans="2:11" customFormat="1" ht="15" customHeight="1">
      <c r="B143" s="182"/>
      <c r="C143" s="183"/>
      <c r="D143" s="183"/>
      <c r="E143" s="183"/>
      <c r="F143" s="183"/>
      <c r="G143" s="183"/>
      <c r="H143" s="183"/>
      <c r="I143" s="183"/>
      <c r="J143" s="183"/>
      <c r="K143" s="184"/>
    </row>
    <row r="144" spans="2:11" customFormat="1" ht="18.75" customHeight="1">
      <c r="B144" s="169"/>
      <c r="C144" s="169"/>
      <c r="D144" s="169"/>
      <c r="E144" s="169"/>
      <c r="F144" s="170"/>
      <c r="G144" s="169"/>
      <c r="H144" s="169"/>
      <c r="I144" s="169"/>
      <c r="J144" s="169"/>
      <c r="K144" s="169"/>
    </row>
    <row r="145" spans="2:11" customFormat="1" ht="18.75" customHeight="1">
      <c r="B145" s="144"/>
      <c r="C145" s="144"/>
      <c r="D145" s="144"/>
      <c r="E145" s="144"/>
      <c r="F145" s="144"/>
      <c r="G145" s="144"/>
      <c r="H145" s="144"/>
      <c r="I145" s="144"/>
      <c r="J145" s="144"/>
      <c r="K145" s="144"/>
    </row>
    <row r="146" spans="2:11" customFormat="1" ht="7.5" customHeight="1">
      <c r="B146" s="145"/>
      <c r="C146" s="146"/>
      <c r="D146" s="146"/>
      <c r="E146" s="146"/>
      <c r="F146" s="146"/>
      <c r="G146" s="146"/>
      <c r="H146" s="146"/>
      <c r="I146" s="146"/>
      <c r="J146" s="146"/>
      <c r="K146" s="147"/>
    </row>
    <row r="147" spans="2:11" customFormat="1" ht="45" customHeight="1">
      <c r="B147" s="148"/>
      <c r="C147" s="265" t="s">
        <v>564</v>
      </c>
      <c r="D147" s="265"/>
      <c r="E147" s="265"/>
      <c r="F147" s="265"/>
      <c r="G147" s="265"/>
      <c r="H147" s="265"/>
      <c r="I147" s="265"/>
      <c r="J147" s="265"/>
      <c r="K147" s="149"/>
    </row>
    <row r="148" spans="2:11" customFormat="1" ht="17.25" customHeight="1">
      <c r="B148" s="148"/>
      <c r="C148" s="150" t="s">
        <v>499</v>
      </c>
      <c r="D148" s="150"/>
      <c r="E148" s="150"/>
      <c r="F148" s="150" t="s">
        <v>500</v>
      </c>
      <c r="G148" s="151"/>
      <c r="H148" s="150" t="s">
        <v>55</v>
      </c>
      <c r="I148" s="150" t="s">
        <v>58</v>
      </c>
      <c r="J148" s="150" t="s">
        <v>501</v>
      </c>
      <c r="K148" s="149"/>
    </row>
    <row r="149" spans="2:11" customFormat="1" ht="17.25" customHeight="1">
      <c r="B149" s="148"/>
      <c r="C149" s="152" t="s">
        <v>502</v>
      </c>
      <c r="D149" s="152"/>
      <c r="E149" s="152"/>
      <c r="F149" s="153" t="s">
        <v>503</v>
      </c>
      <c r="G149" s="154"/>
      <c r="H149" s="152"/>
      <c r="I149" s="152"/>
      <c r="J149" s="152" t="s">
        <v>504</v>
      </c>
      <c r="K149" s="149"/>
    </row>
    <row r="150" spans="2:11" customFormat="1" ht="5.25" customHeight="1">
      <c r="B150" s="160"/>
      <c r="C150" s="155"/>
      <c r="D150" s="155"/>
      <c r="E150" s="155"/>
      <c r="F150" s="155"/>
      <c r="G150" s="156"/>
      <c r="H150" s="155"/>
      <c r="I150" s="155"/>
      <c r="J150" s="155"/>
      <c r="K150" s="181"/>
    </row>
    <row r="151" spans="2:11" customFormat="1" ht="15" customHeight="1">
      <c r="B151" s="160"/>
      <c r="C151" s="185" t="s">
        <v>508</v>
      </c>
      <c r="D151" s="137"/>
      <c r="E151" s="137"/>
      <c r="F151" s="186" t="s">
        <v>505</v>
      </c>
      <c r="G151" s="137"/>
      <c r="H151" s="185" t="s">
        <v>545</v>
      </c>
      <c r="I151" s="185" t="s">
        <v>507</v>
      </c>
      <c r="J151" s="185">
        <v>120</v>
      </c>
      <c r="K151" s="181"/>
    </row>
    <row r="152" spans="2:11" customFormat="1" ht="15" customHeight="1">
      <c r="B152" s="160"/>
      <c r="C152" s="185" t="s">
        <v>554</v>
      </c>
      <c r="D152" s="137"/>
      <c r="E152" s="137"/>
      <c r="F152" s="186" t="s">
        <v>505</v>
      </c>
      <c r="G152" s="137"/>
      <c r="H152" s="185" t="s">
        <v>565</v>
      </c>
      <c r="I152" s="185" t="s">
        <v>507</v>
      </c>
      <c r="J152" s="185" t="s">
        <v>556</v>
      </c>
      <c r="K152" s="181"/>
    </row>
    <row r="153" spans="2:11" customFormat="1" ht="15" customHeight="1">
      <c r="B153" s="160"/>
      <c r="C153" s="185" t="s">
        <v>453</v>
      </c>
      <c r="D153" s="137"/>
      <c r="E153" s="137"/>
      <c r="F153" s="186" t="s">
        <v>505</v>
      </c>
      <c r="G153" s="137"/>
      <c r="H153" s="185" t="s">
        <v>566</v>
      </c>
      <c r="I153" s="185" t="s">
        <v>507</v>
      </c>
      <c r="J153" s="185" t="s">
        <v>556</v>
      </c>
      <c r="K153" s="181"/>
    </row>
    <row r="154" spans="2:11" customFormat="1" ht="15" customHeight="1">
      <c r="B154" s="160"/>
      <c r="C154" s="185" t="s">
        <v>510</v>
      </c>
      <c r="D154" s="137"/>
      <c r="E154" s="137"/>
      <c r="F154" s="186" t="s">
        <v>511</v>
      </c>
      <c r="G154" s="137"/>
      <c r="H154" s="185" t="s">
        <v>545</v>
      </c>
      <c r="I154" s="185" t="s">
        <v>507</v>
      </c>
      <c r="J154" s="185">
        <v>50</v>
      </c>
      <c r="K154" s="181"/>
    </row>
    <row r="155" spans="2:11" customFormat="1" ht="15" customHeight="1">
      <c r="B155" s="160"/>
      <c r="C155" s="185" t="s">
        <v>513</v>
      </c>
      <c r="D155" s="137"/>
      <c r="E155" s="137"/>
      <c r="F155" s="186" t="s">
        <v>505</v>
      </c>
      <c r="G155" s="137"/>
      <c r="H155" s="185" t="s">
        <v>545</v>
      </c>
      <c r="I155" s="185" t="s">
        <v>515</v>
      </c>
      <c r="J155" s="185"/>
      <c r="K155" s="181"/>
    </row>
    <row r="156" spans="2:11" customFormat="1" ht="15" customHeight="1">
      <c r="B156" s="160"/>
      <c r="C156" s="185" t="s">
        <v>524</v>
      </c>
      <c r="D156" s="137"/>
      <c r="E156" s="137"/>
      <c r="F156" s="186" t="s">
        <v>511</v>
      </c>
      <c r="G156" s="137"/>
      <c r="H156" s="185" t="s">
        <v>545</v>
      </c>
      <c r="I156" s="185" t="s">
        <v>507</v>
      </c>
      <c r="J156" s="185">
        <v>50</v>
      </c>
      <c r="K156" s="181"/>
    </row>
    <row r="157" spans="2:11" customFormat="1" ht="15" customHeight="1">
      <c r="B157" s="160"/>
      <c r="C157" s="185" t="s">
        <v>532</v>
      </c>
      <c r="D157" s="137"/>
      <c r="E157" s="137"/>
      <c r="F157" s="186" t="s">
        <v>511</v>
      </c>
      <c r="G157" s="137"/>
      <c r="H157" s="185" t="s">
        <v>545</v>
      </c>
      <c r="I157" s="185" t="s">
        <v>507</v>
      </c>
      <c r="J157" s="185">
        <v>50</v>
      </c>
      <c r="K157" s="181"/>
    </row>
    <row r="158" spans="2:11" customFormat="1" ht="15" customHeight="1">
      <c r="B158" s="160"/>
      <c r="C158" s="185" t="s">
        <v>530</v>
      </c>
      <c r="D158" s="137"/>
      <c r="E158" s="137"/>
      <c r="F158" s="186" t="s">
        <v>511</v>
      </c>
      <c r="G158" s="137"/>
      <c r="H158" s="185" t="s">
        <v>545</v>
      </c>
      <c r="I158" s="185" t="s">
        <v>507</v>
      </c>
      <c r="J158" s="185">
        <v>50</v>
      </c>
      <c r="K158" s="181"/>
    </row>
    <row r="159" spans="2:11" customFormat="1" ht="15" customHeight="1">
      <c r="B159" s="160"/>
      <c r="C159" s="185" t="s">
        <v>107</v>
      </c>
      <c r="D159" s="137"/>
      <c r="E159" s="137"/>
      <c r="F159" s="186" t="s">
        <v>505</v>
      </c>
      <c r="G159" s="137"/>
      <c r="H159" s="185" t="s">
        <v>567</v>
      </c>
      <c r="I159" s="185" t="s">
        <v>507</v>
      </c>
      <c r="J159" s="185" t="s">
        <v>568</v>
      </c>
      <c r="K159" s="181"/>
    </row>
    <row r="160" spans="2:11" customFormat="1" ht="15" customHeight="1">
      <c r="B160" s="160"/>
      <c r="C160" s="185" t="s">
        <v>569</v>
      </c>
      <c r="D160" s="137"/>
      <c r="E160" s="137"/>
      <c r="F160" s="186" t="s">
        <v>505</v>
      </c>
      <c r="G160" s="137"/>
      <c r="H160" s="185" t="s">
        <v>570</v>
      </c>
      <c r="I160" s="185" t="s">
        <v>540</v>
      </c>
      <c r="J160" s="185"/>
      <c r="K160" s="181"/>
    </row>
    <row r="161" spans="2:11" customFormat="1" ht="15" customHeight="1">
      <c r="B161" s="187"/>
      <c r="C161" s="167"/>
      <c r="D161" s="167"/>
      <c r="E161" s="167"/>
      <c r="F161" s="167"/>
      <c r="G161" s="167"/>
      <c r="H161" s="167"/>
      <c r="I161" s="167"/>
      <c r="J161" s="167"/>
      <c r="K161" s="188"/>
    </row>
    <row r="162" spans="2:11" customFormat="1" ht="18.75" customHeight="1">
      <c r="B162" s="169"/>
      <c r="C162" s="179"/>
      <c r="D162" s="179"/>
      <c r="E162" s="179"/>
      <c r="F162" s="189"/>
      <c r="G162" s="179"/>
      <c r="H162" s="179"/>
      <c r="I162" s="179"/>
      <c r="J162" s="179"/>
      <c r="K162" s="169"/>
    </row>
    <row r="163" spans="2:11" customFormat="1" ht="18.75" customHeight="1">
      <c r="B163" s="144"/>
      <c r="C163" s="144"/>
      <c r="D163" s="144"/>
      <c r="E163" s="144"/>
      <c r="F163" s="144"/>
      <c r="G163" s="144"/>
      <c r="H163" s="144"/>
      <c r="I163" s="144"/>
      <c r="J163" s="144"/>
      <c r="K163" s="144"/>
    </row>
    <row r="164" spans="2:11" customFormat="1" ht="7.5" customHeight="1">
      <c r="B164" s="126"/>
      <c r="C164" s="127"/>
      <c r="D164" s="127"/>
      <c r="E164" s="127"/>
      <c r="F164" s="127"/>
      <c r="G164" s="127"/>
      <c r="H164" s="127"/>
      <c r="I164" s="127"/>
      <c r="J164" s="127"/>
      <c r="K164" s="128"/>
    </row>
    <row r="165" spans="2:11" customFormat="1" ht="45" customHeight="1">
      <c r="B165" s="129"/>
      <c r="C165" s="263" t="s">
        <v>571</v>
      </c>
      <c r="D165" s="263"/>
      <c r="E165" s="263"/>
      <c r="F165" s="263"/>
      <c r="G165" s="263"/>
      <c r="H165" s="263"/>
      <c r="I165" s="263"/>
      <c r="J165" s="263"/>
      <c r="K165" s="130"/>
    </row>
    <row r="166" spans="2:11" customFormat="1" ht="17.25" customHeight="1">
      <c r="B166" s="129"/>
      <c r="C166" s="150" t="s">
        <v>499</v>
      </c>
      <c r="D166" s="150"/>
      <c r="E166" s="150"/>
      <c r="F166" s="150" t="s">
        <v>500</v>
      </c>
      <c r="G166" s="190"/>
      <c r="H166" s="191" t="s">
        <v>55</v>
      </c>
      <c r="I166" s="191" t="s">
        <v>58</v>
      </c>
      <c r="J166" s="150" t="s">
        <v>501</v>
      </c>
      <c r="K166" s="130"/>
    </row>
    <row r="167" spans="2:11" customFormat="1" ht="17.25" customHeight="1">
      <c r="B167" s="131"/>
      <c r="C167" s="152" t="s">
        <v>502</v>
      </c>
      <c r="D167" s="152"/>
      <c r="E167" s="152"/>
      <c r="F167" s="153" t="s">
        <v>503</v>
      </c>
      <c r="G167" s="192"/>
      <c r="H167" s="193"/>
      <c r="I167" s="193"/>
      <c r="J167" s="152" t="s">
        <v>504</v>
      </c>
      <c r="K167" s="132"/>
    </row>
    <row r="168" spans="2:11" customFormat="1" ht="5.25" customHeight="1">
      <c r="B168" s="160"/>
      <c r="C168" s="155"/>
      <c r="D168" s="155"/>
      <c r="E168" s="155"/>
      <c r="F168" s="155"/>
      <c r="G168" s="156"/>
      <c r="H168" s="155"/>
      <c r="I168" s="155"/>
      <c r="J168" s="155"/>
      <c r="K168" s="181"/>
    </row>
    <row r="169" spans="2:11" customFormat="1" ht="15" customHeight="1">
      <c r="B169" s="160"/>
      <c r="C169" s="137" t="s">
        <v>508</v>
      </c>
      <c r="D169" s="137"/>
      <c r="E169" s="137"/>
      <c r="F169" s="158" t="s">
        <v>505</v>
      </c>
      <c r="G169" s="137"/>
      <c r="H169" s="137" t="s">
        <v>545</v>
      </c>
      <c r="I169" s="137" t="s">
        <v>507</v>
      </c>
      <c r="J169" s="137">
        <v>120</v>
      </c>
      <c r="K169" s="181"/>
    </row>
    <row r="170" spans="2:11" customFormat="1" ht="15" customHeight="1">
      <c r="B170" s="160"/>
      <c r="C170" s="137" t="s">
        <v>554</v>
      </c>
      <c r="D170" s="137"/>
      <c r="E170" s="137"/>
      <c r="F170" s="158" t="s">
        <v>505</v>
      </c>
      <c r="G170" s="137"/>
      <c r="H170" s="137" t="s">
        <v>555</v>
      </c>
      <c r="I170" s="137" t="s">
        <v>507</v>
      </c>
      <c r="J170" s="137" t="s">
        <v>556</v>
      </c>
      <c r="K170" s="181"/>
    </row>
    <row r="171" spans="2:11" customFormat="1" ht="15" customHeight="1">
      <c r="B171" s="160"/>
      <c r="C171" s="137" t="s">
        <v>453</v>
      </c>
      <c r="D171" s="137"/>
      <c r="E171" s="137"/>
      <c r="F171" s="158" t="s">
        <v>505</v>
      </c>
      <c r="G171" s="137"/>
      <c r="H171" s="137" t="s">
        <v>572</v>
      </c>
      <c r="I171" s="137" t="s">
        <v>507</v>
      </c>
      <c r="J171" s="137" t="s">
        <v>556</v>
      </c>
      <c r="K171" s="181"/>
    </row>
    <row r="172" spans="2:11" customFormat="1" ht="15" customHeight="1">
      <c r="B172" s="160"/>
      <c r="C172" s="137" t="s">
        <v>510</v>
      </c>
      <c r="D172" s="137"/>
      <c r="E172" s="137"/>
      <c r="F172" s="158" t="s">
        <v>511</v>
      </c>
      <c r="G172" s="137"/>
      <c r="H172" s="137" t="s">
        <v>572</v>
      </c>
      <c r="I172" s="137" t="s">
        <v>507</v>
      </c>
      <c r="J172" s="137">
        <v>50</v>
      </c>
      <c r="K172" s="181"/>
    </row>
    <row r="173" spans="2:11" customFormat="1" ht="15" customHeight="1">
      <c r="B173" s="160"/>
      <c r="C173" s="137" t="s">
        <v>513</v>
      </c>
      <c r="D173" s="137"/>
      <c r="E173" s="137"/>
      <c r="F173" s="158" t="s">
        <v>505</v>
      </c>
      <c r="G173" s="137"/>
      <c r="H173" s="137" t="s">
        <v>572</v>
      </c>
      <c r="I173" s="137" t="s">
        <v>515</v>
      </c>
      <c r="J173" s="137"/>
      <c r="K173" s="181"/>
    </row>
    <row r="174" spans="2:11" customFormat="1" ht="15" customHeight="1">
      <c r="B174" s="160"/>
      <c r="C174" s="137" t="s">
        <v>524</v>
      </c>
      <c r="D174" s="137"/>
      <c r="E174" s="137"/>
      <c r="F174" s="158" t="s">
        <v>511</v>
      </c>
      <c r="G174" s="137"/>
      <c r="H174" s="137" t="s">
        <v>572</v>
      </c>
      <c r="I174" s="137" t="s">
        <v>507</v>
      </c>
      <c r="J174" s="137">
        <v>50</v>
      </c>
      <c r="K174" s="181"/>
    </row>
    <row r="175" spans="2:11" customFormat="1" ht="15" customHeight="1">
      <c r="B175" s="160"/>
      <c r="C175" s="137" t="s">
        <v>532</v>
      </c>
      <c r="D175" s="137"/>
      <c r="E175" s="137"/>
      <c r="F175" s="158" t="s">
        <v>511</v>
      </c>
      <c r="G175" s="137"/>
      <c r="H175" s="137" t="s">
        <v>572</v>
      </c>
      <c r="I175" s="137" t="s">
        <v>507</v>
      </c>
      <c r="J175" s="137">
        <v>50</v>
      </c>
      <c r="K175" s="181"/>
    </row>
    <row r="176" spans="2:11" customFormat="1" ht="15" customHeight="1">
      <c r="B176" s="160"/>
      <c r="C176" s="137" t="s">
        <v>530</v>
      </c>
      <c r="D176" s="137"/>
      <c r="E176" s="137"/>
      <c r="F176" s="158" t="s">
        <v>511</v>
      </c>
      <c r="G176" s="137"/>
      <c r="H176" s="137" t="s">
        <v>572</v>
      </c>
      <c r="I176" s="137" t="s">
        <v>507</v>
      </c>
      <c r="J176" s="137">
        <v>50</v>
      </c>
      <c r="K176" s="181"/>
    </row>
    <row r="177" spans="2:11" customFormat="1" ht="15" customHeight="1">
      <c r="B177" s="160"/>
      <c r="C177" s="137" t="s">
        <v>119</v>
      </c>
      <c r="D177" s="137"/>
      <c r="E177" s="137"/>
      <c r="F177" s="158" t="s">
        <v>505</v>
      </c>
      <c r="G177" s="137"/>
      <c r="H177" s="137" t="s">
        <v>573</v>
      </c>
      <c r="I177" s="137" t="s">
        <v>574</v>
      </c>
      <c r="J177" s="137"/>
      <c r="K177" s="181"/>
    </row>
    <row r="178" spans="2:11" customFormat="1" ht="15" customHeight="1">
      <c r="B178" s="160"/>
      <c r="C178" s="137" t="s">
        <v>58</v>
      </c>
      <c r="D178" s="137"/>
      <c r="E178" s="137"/>
      <c r="F178" s="158" t="s">
        <v>505</v>
      </c>
      <c r="G178" s="137"/>
      <c r="H178" s="137" t="s">
        <v>575</v>
      </c>
      <c r="I178" s="137" t="s">
        <v>576</v>
      </c>
      <c r="J178" s="137">
        <v>1</v>
      </c>
      <c r="K178" s="181"/>
    </row>
    <row r="179" spans="2:11" customFormat="1" ht="15" customHeight="1">
      <c r="B179" s="160"/>
      <c r="C179" s="137" t="s">
        <v>54</v>
      </c>
      <c r="D179" s="137"/>
      <c r="E179" s="137"/>
      <c r="F179" s="158" t="s">
        <v>505</v>
      </c>
      <c r="G179" s="137"/>
      <c r="H179" s="137" t="s">
        <v>577</v>
      </c>
      <c r="I179" s="137" t="s">
        <v>507</v>
      </c>
      <c r="J179" s="137">
        <v>20</v>
      </c>
      <c r="K179" s="181"/>
    </row>
    <row r="180" spans="2:11" customFormat="1" ht="15" customHeight="1">
      <c r="B180" s="160"/>
      <c r="C180" s="137" t="s">
        <v>55</v>
      </c>
      <c r="D180" s="137"/>
      <c r="E180" s="137"/>
      <c r="F180" s="158" t="s">
        <v>505</v>
      </c>
      <c r="G180" s="137"/>
      <c r="H180" s="137" t="s">
        <v>578</v>
      </c>
      <c r="I180" s="137" t="s">
        <v>507</v>
      </c>
      <c r="J180" s="137">
        <v>255</v>
      </c>
      <c r="K180" s="181"/>
    </row>
    <row r="181" spans="2:11" customFormat="1" ht="15" customHeight="1">
      <c r="B181" s="160"/>
      <c r="C181" s="137" t="s">
        <v>120</v>
      </c>
      <c r="D181" s="137"/>
      <c r="E181" s="137"/>
      <c r="F181" s="158" t="s">
        <v>505</v>
      </c>
      <c r="G181" s="137"/>
      <c r="H181" s="137" t="s">
        <v>469</v>
      </c>
      <c r="I181" s="137" t="s">
        <v>507</v>
      </c>
      <c r="J181" s="137">
        <v>10</v>
      </c>
      <c r="K181" s="181"/>
    </row>
    <row r="182" spans="2:11" customFormat="1" ht="15" customHeight="1">
      <c r="B182" s="160"/>
      <c r="C182" s="137" t="s">
        <v>121</v>
      </c>
      <c r="D182" s="137"/>
      <c r="E182" s="137"/>
      <c r="F182" s="158" t="s">
        <v>505</v>
      </c>
      <c r="G182" s="137"/>
      <c r="H182" s="137" t="s">
        <v>579</v>
      </c>
      <c r="I182" s="137" t="s">
        <v>540</v>
      </c>
      <c r="J182" s="137"/>
      <c r="K182" s="181"/>
    </row>
    <row r="183" spans="2:11" customFormat="1" ht="15" customHeight="1">
      <c r="B183" s="160"/>
      <c r="C183" s="137" t="s">
        <v>580</v>
      </c>
      <c r="D183" s="137"/>
      <c r="E183" s="137"/>
      <c r="F183" s="158" t="s">
        <v>505</v>
      </c>
      <c r="G183" s="137"/>
      <c r="H183" s="137" t="s">
        <v>581</v>
      </c>
      <c r="I183" s="137" t="s">
        <v>540</v>
      </c>
      <c r="J183" s="137"/>
      <c r="K183" s="181"/>
    </row>
    <row r="184" spans="2:11" customFormat="1" ht="15" customHeight="1">
      <c r="B184" s="160"/>
      <c r="C184" s="137" t="s">
        <v>569</v>
      </c>
      <c r="D184" s="137"/>
      <c r="E184" s="137"/>
      <c r="F184" s="158" t="s">
        <v>505</v>
      </c>
      <c r="G184" s="137"/>
      <c r="H184" s="137" t="s">
        <v>582</v>
      </c>
      <c r="I184" s="137" t="s">
        <v>540</v>
      </c>
      <c r="J184" s="137"/>
      <c r="K184" s="181"/>
    </row>
    <row r="185" spans="2:11" customFormat="1" ht="15" customHeight="1">
      <c r="B185" s="160"/>
      <c r="C185" s="137" t="s">
        <v>123</v>
      </c>
      <c r="D185" s="137"/>
      <c r="E185" s="137"/>
      <c r="F185" s="158" t="s">
        <v>511</v>
      </c>
      <c r="G185" s="137"/>
      <c r="H185" s="137" t="s">
        <v>583</v>
      </c>
      <c r="I185" s="137" t="s">
        <v>507</v>
      </c>
      <c r="J185" s="137">
        <v>50</v>
      </c>
      <c r="K185" s="181"/>
    </row>
    <row r="186" spans="2:11" customFormat="1" ht="15" customHeight="1">
      <c r="B186" s="160"/>
      <c r="C186" s="137" t="s">
        <v>584</v>
      </c>
      <c r="D186" s="137"/>
      <c r="E186" s="137"/>
      <c r="F186" s="158" t="s">
        <v>511</v>
      </c>
      <c r="G186" s="137"/>
      <c r="H186" s="137" t="s">
        <v>585</v>
      </c>
      <c r="I186" s="137" t="s">
        <v>586</v>
      </c>
      <c r="J186" s="137"/>
      <c r="K186" s="181"/>
    </row>
    <row r="187" spans="2:11" customFormat="1" ht="15" customHeight="1">
      <c r="B187" s="160"/>
      <c r="C187" s="137" t="s">
        <v>587</v>
      </c>
      <c r="D187" s="137"/>
      <c r="E187" s="137"/>
      <c r="F187" s="158" t="s">
        <v>511</v>
      </c>
      <c r="G187" s="137"/>
      <c r="H187" s="137" t="s">
        <v>588</v>
      </c>
      <c r="I187" s="137" t="s">
        <v>586</v>
      </c>
      <c r="J187" s="137"/>
      <c r="K187" s="181"/>
    </row>
    <row r="188" spans="2:11" customFormat="1" ht="15" customHeight="1">
      <c r="B188" s="160"/>
      <c r="C188" s="137" t="s">
        <v>589</v>
      </c>
      <c r="D188" s="137"/>
      <c r="E188" s="137"/>
      <c r="F188" s="158" t="s">
        <v>511</v>
      </c>
      <c r="G188" s="137"/>
      <c r="H188" s="137" t="s">
        <v>590</v>
      </c>
      <c r="I188" s="137" t="s">
        <v>586</v>
      </c>
      <c r="J188" s="137"/>
      <c r="K188" s="181"/>
    </row>
    <row r="189" spans="2:11" customFormat="1" ht="15" customHeight="1">
      <c r="B189" s="160"/>
      <c r="C189" s="194" t="s">
        <v>591</v>
      </c>
      <c r="D189" s="137"/>
      <c r="E189" s="137"/>
      <c r="F189" s="158" t="s">
        <v>511</v>
      </c>
      <c r="G189" s="137"/>
      <c r="H189" s="137" t="s">
        <v>592</v>
      </c>
      <c r="I189" s="137" t="s">
        <v>593</v>
      </c>
      <c r="J189" s="195" t="s">
        <v>594</v>
      </c>
      <c r="K189" s="181"/>
    </row>
    <row r="190" spans="2:11" customFormat="1" ht="15" customHeight="1">
      <c r="B190" s="196"/>
      <c r="C190" s="197" t="s">
        <v>595</v>
      </c>
      <c r="D190" s="198"/>
      <c r="E190" s="198"/>
      <c r="F190" s="199" t="s">
        <v>511</v>
      </c>
      <c r="G190" s="198"/>
      <c r="H190" s="198" t="s">
        <v>596</v>
      </c>
      <c r="I190" s="198" t="s">
        <v>593</v>
      </c>
      <c r="J190" s="200" t="s">
        <v>594</v>
      </c>
      <c r="K190" s="201"/>
    </row>
    <row r="191" spans="2:11" customFormat="1" ht="15" customHeight="1">
      <c r="B191" s="160"/>
      <c r="C191" s="194" t="s">
        <v>43</v>
      </c>
      <c r="D191" s="137"/>
      <c r="E191" s="137"/>
      <c r="F191" s="158" t="s">
        <v>505</v>
      </c>
      <c r="G191" s="137"/>
      <c r="H191" s="134" t="s">
        <v>597</v>
      </c>
      <c r="I191" s="137" t="s">
        <v>598</v>
      </c>
      <c r="J191" s="137"/>
      <c r="K191" s="181"/>
    </row>
    <row r="192" spans="2:11" customFormat="1" ht="15" customHeight="1">
      <c r="B192" s="160"/>
      <c r="C192" s="194" t="s">
        <v>599</v>
      </c>
      <c r="D192" s="137"/>
      <c r="E192" s="137"/>
      <c r="F192" s="158" t="s">
        <v>505</v>
      </c>
      <c r="G192" s="137"/>
      <c r="H192" s="137" t="s">
        <v>600</v>
      </c>
      <c r="I192" s="137" t="s">
        <v>540</v>
      </c>
      <c r="J192" s="137"/>
      <c r="K192" s="181"/>
    </row>
    <row r="193" spans="2:11" customFormat="1" ht="15" customHeight="1">
      <c r="B193" s="160"/>
      <c r="C193" s="194" t="s">
        <v>601</v>
      </c>
      <c r="D193" s="137"/>
      <c r="E193" s="137"/>
      <c r="F193" s="158" t="s">
        <v>505</v>
      </c>
      <c r="G193" s="137"/>
      <c r="H193" s="137" t="s">
        <v>602</v>
      </c>
      <c r="I193" s="137" t="s">
        <v>540</v>
      </c>
      <c r="J193" s="137"/>
      <c r="K193" s="181"/>
    </row>
    <row r="194" spans="2:11" customFormat="1" ht="15" customHeight="1">
      <c r="B194" s="160"/>
      <c r="C194" s="194" t="s">
        <v>603</v>
      </c>
      <c r="D194" s="137"/>
      <c r="E194" s="137"/>
      <c r="F194" s="158" t="s">
        <v>511</v>
      </c>
      <c r="G194" s="137"/>
      <c r="H194" s="137" t="s">
        <v>604</v>
      </c>
      <c r="I194" s="137" t="s">
        <v>540</v>
      </c>
      <c r="J194" s="137"/>
      <c r="K194" s="181"/>
    </row>
    <row r="195" spans="2:11" customFormat="1" ht="15" customHeight="1">
      <c r="B195" s="187"/>
      <c r="C195" s="202"/>
      <c r="D195" s="167"/>
      <c r="E195" s="167"/>
      <c r="F195" s="167"/>
      <c r="G195" s="167"/>
      <c r="H195" s="167"/>
      <c r="I195" s="167"/>
      <c r="J195" s="167"/>
      <c r="K195" s="188"/>
    </row>
    <row r="196" spans="2:11" customFormat="1" ht="18.75" customHeight="1">
      <c r="B196" s="169"/>
      <c r="C196" s="179"/>
      <c r="D196" s="179"/>
      <c r="E196" s="179"/>
      <c r="F196" s="189"/>
      <c r="G196" s="179"/>
      <c r="H196" s="179"/>
      <c r="I196" s="179"/>
      <c r="J196" s="179"/>
      <c r="K196" s="169"/>
    </row>
    <row r="197" spans="2:11" customFormat="1" ht="18.75" customHeight="1">
      <c r="B197" s="169"/>
      <c r="C197" s="179"/>
      <c r="D197" s="179"/>
      <c r="E197" s="179"/>
      <c r="F197" s="189"/>
      <c r="G197" s="179"/>
      <c r="H197" s="179"/>
      <c r="I197" s="179"/>
      <c r="J197" s="179"/>
      <c r="K197" s="169"/>
    </row>
    <row r="198" spans="2:11" customFormat="1" ht="18.75" customHeight="1">
      <c r="B198" s="144"/>
      <c r="C198" s="144"/>
      <c r="D198" s="144"/>
      <c r="E198" s="144"/>
      <c r="F198" s="144"/>
      <c r="G198" s="144"/>
      <c r="H198" s="144"/>
      <c r="I198" s="144"/>
      <c r="J198" s="144"/>
      <c r="K198" s="144"/>
    </row>
    <row r="199" spans="2:11" customFormat="1" ht="13.5">
      <c r="B199" s="126"/>
      <c r="C199" s="127"/>
      <c r="D199" s="127"/>
      <c r="E199" s="127"/>
      <c r="F199" s="127"/>
      <c r="G199" s="127"/>
      <c r="H199" s="127"/>
      <c r="I199" s="127"/>
      <c r="J199" s="127"/>
      <c r="K199" s="128"/>
    </row>
    <row r="200" spans="2:11" customFormat="1" ht="21">
      <c r="B200" s="129"/>
      <c r="C200" s="263" t="s">
        <v>605</v>
      </c>
      <c r="D200" s="263"/>
      <c r="E200" s="263"/>
      <c r="F200" s="263"/>
      <c r="G200" s="263"/>
      <c r="H200" s="263"/>
      <c r="I200" s="263"/>
      <c r="J200" s="263"/>
      <c r="K200" s="130"/>
    </row>
    <row r="201" spans="2:11" customFormat="1" ht="25.5" customHeight="1">
      <c r="B201" s="129"/>
      <c r="C201" s="203" t="s">
        <v>606</v>
      </c>
      <c r="D201" s="203"/>
      <c r="E201" s="203"/>
      <c r="F201" s="203" t="s">
        <v>607</v>
      </c>
      <c r="G201" s="204"/>
      <c r="H201" s="264" t="s">
        <v>608</v>
      </c>
      <c r="I201" s="264"/>
      <c r="J201" s="264"/>
      <c r="K201" s="130"/>
    </row>
    <row r="202" spans="2:11" customFormat="1" ht="5.25" customHeight="1">
      <c r="B202" s="160"/>
      <c r="C202" s="155"/>
      <c r="D202" s="155"/>
      <c r="E202" s="155"/>
      <c r="F202" s="155"/>
      <c r="G202" s="179"/>
      <c r="H202" s="155"/>
      <c r="I202" s="155"/>
      <c r="J202" s="155"/>
      <c r="K202" s="181"/>
    </row>
    <row r="203" spans="2:11" customFormat="1" ht="15" customHeight="1">
      <c r="B203" s="160"/>
      <c r="C203" s="137" t="s">
        <v>598</v>
      </c>
      <c r="D203" s="137"/>
      <c r="E203" s="137"/>
      <c r="F203" s="158" t="s">
        <v>44</v>
      </c>
      <c r="G203" s="137"/>
      <c r="H203" s="262" t="s">
        <v>609</v>
      </c>
      <c r="I203" s="262"/>
      <c r="J203" s="262"/>
      <c r="K203" s="181"/>
    </row>
    <row r="204" spans="2:11" customFormat="1" ht="15" customHeight="1">
      <c r="B204" s="160"/>
      <c r="C204" s="137"/>
      <c r="D204" s="137"/>
      <c r="E204" s="137"/>
      <c r="F204" s="158" t="s">
        <v>45</v>
      </c>
      <c r="G204" s="137"/>
      <c r="H204" s="262" t="s">
        <v>610</v>
      </c>
      <c r="I204" s="262"/>
      <c r="J204" s="262"/>
      <c r="K204" s="181"/>
    </row>
    <row r="205" spans="2:11" customFormat="1" ht="15" customHeight="1">
      <c r="B205" s="160"/>
      <c r="C205" s="137"/>
      <c r="D205" s="137"/>
      <c r="E205" s="137"/>
      <c r="F205" s="158" t="s">
        <v>48</v>
      </c>
      <c r="G205" s="137"/>
      <c r="H205" s="262" t="s">
        <v>611</v>
      </c>
      <c r="I205" s="262"/>
      <c r="J205" s="262"/>
      <c r="K205" s="181"/>
    </row>
    <row r="206" spans="2:11" customFormat="1" ht="15" customHeight="1">
      <c r="B206" s="160"/>
      <c r="C206" s="137"/>
      <c r="D206" s="137"/>
      <c r="E206" s="137"/>
      <c r="F206" s="158" t="s">
        <v>46</v>
      </c>
      <c r="G206" s="137"/>
      <c r="H206" s="262" t="s">
        <v>612</v>
      </c>
      <c r="I206" s="262"/>
      <c r="J206" s="262"/>
      <c r="K206" s="181"/>
    </row>
    <row r="207" spans="2:11" customFormat="1" ht="15" customHeight="1">
      <c r="B207" s="160"/>
      <c r="C207" s="137"/>
      <c r="D207" s="137"/>
      <c r="E207" s="137"/>
      <c r="F207" s="158" t="s">
        <v>47</v>
      </c>
      <c r="G207" s="137"/>
      <c r="H207" s="262" t="s">
        <v>613</v>
      </c>
      <c r="I207" s="262"/>
      <c r="J207" s="262"/>
      <c r="K207" s="181"/>
    </row>
    <row r="208" spans="2:11" customFormat="1" ht="15" customHeight="1">
      <c r="B208" s="160"/>
      <c r="C208" s="137"/>
      <c r="D208" s="137"/>
      <c r="E208" s="137"/>
      <c r="F208" s="158"/>
      <c r="G208" s="137"/>
      <c r="H208" s="137"/>
      <c r="I208" s="137"/>
      <c r="J208" s="137"/>
      <c r="K208" s="181"/>
    </row>
    <row r="209" spans="2:11" customFormat="1" ht="15" customHeight="1">
      <c r="B209" s="160"/>
      <c r="C209" s="137" t="s">
        <v>552</v>
      </c>
      <c r="D209" s="137"/>
      <c r="E209" s="137"/>
      <c r="F209" s="158" t="s">
        <v>80</v>
      </c>
      <c r="G209" s="137"/>
      <c r="H209" s="262" t="s">
        <v>614</v>
      </c>
      <c r="I209" s="262"/>
      <c r="J209" s="262"/>
      <c r="K209" s="181"/>
    </row>
    <row r="210" spans="2:11" customFormat="1" ht="15" customHeight="1">
      <c r="B210" s="160"/>
      <c r="C210" s="137"/>
      <c r="D210" s="137"/>
      <c r="E210" s="137"/>
      <c r="F210" s="158" t="s">
        <v>448</v>
      </c>
      <c r="G210" s="137"/>
      <c r="H210" s="262" t="s">
        <v>449</v>
      </c>
      <c r="I210" s="262"/>
      <c r="J210" s="262"/>
      <c r="K210" s="181"/>
    </row>
    <row r="211" spans="2:11" customFormat="1" ht="15" customHeight="1">
      <c r="B211" s="160"/>
      <c r="C211" s="137"/>
      <c r="D211" s="137"/>
      <c r="E211" s="137"/>
      <c r="F211" s="158" t="s">
        <v>446</v>
      </c>
      <c r="G211" s="137"/>
      <c r="H211" s="262" t="s">
        <v>615</v>
      </c>
      <c r="I211" s="262"/>
      <c r="J211" s="262"/>
      <c r="K211" s="181"/>
    </row>
    <row r="212" spans="2:11" customFormat="1" ht="15" customHeight="1">
      <c r="B212" s="205"/>
      <c r="C212" s="137"/>
      <c r="D212" s="137"/>
      <c r="E212" s="137"/>
      <c r="F212" s="158" t="s">
        <v>450</v>
      </c>
      <c r="G212" s="194"/>
      <c r="H212" s="261" t="s">
        <v>451</v>
      </c>
      <c r="I212" s="261"/>
      <c r="J212" s="261"/>
      <c r="K212" s="206"/>
    </row>
    <row r="213" spans="2:11" customFormat="1" ht="15" customHeight="1">
      <c r="B213" s="205"/>
      <c r="C213" s="137"/>
      <c r="D213" s="137"/>
      <c r="E213" s="137"/>
      <c r="F213" s="158" t="s">
        <v>205</v>
      </c>
      <c r="G213" s="194"/>
      <c r="H213" s="261" t="s">
        <v>206</v>
      </c>
      <c r="I213" s="261"/>
      <c r="J213" s="261"/>
      <c r="K213" s="206"/>
    </row>
    <row r="214" spans="2:11" customFormat="1" ht="15" customHeight="1">
      <c r="B214" s="205"/>
      <c r="C214" s="137"/>
      <c r="D214" s="137"/>
      <c r="E214" s="137"/>
      <c r="F214" s="158"/>
      <c r="G214" s="194"/>
      <c r="H214" s="185"/>
      <c r="I214" s="185"/>
      <c r="J214" s="185"/>
      <c r="K214" s="206"/>
    </row>
    <row r="215" spans="2:11" customFormat="1" ht="15" customHeight="1">
      <c r="B215" s="205"/>
      <c r="C215" s="137" t="s">
        <v>576</v>
      </c>
      <c r="D215" s="137"/>
      <c r="E215" s="137"/>
      <c r="F215" s="158">
        <v>1</v>
      </c>
      <c r="G215" s="194"/>
      <c r="H215" s="261" t="s">
        <v>616</v>
      </c>
      <c r="I215" s="261"/>
      <c r="J215" s="261"/>
      <c r="K215" s="206"/>
    </row>
    <row r="216" spans="2:11" customFormat="1" ht="15" customHeight="1">
      <c r="B216" s="205"/>
      <c r="C216" s="137"/>
      <c r="D216" s="137"/>
      <c r="E216" s="137"/>
      <c r="F216" s="158">
        <v>2</v>
      </c>
      <c r="G216" s="194"/>
      <c r="H216" s="261" t="s">
        <v>617</v>
      </c>
      <c r="I216" s="261"/>
      <c r="J216" s="261"/>
      <c r="K216" s="206"/>
    </row>
    <row r="217" spans="2:11" customFormat="1" ht="15" customHeight="1">
      <c r="B217" s="205"/>
      <c r="C217" s="137"/>
      <c r="D217" s="137"/>
      <c r="E217" s="137"/>
      <c r="F217" s="158">
        <v>3</v>
      </c>
      <c r="G217" s="194"/>
      <c r="H217" s="261" t="s">
        <v>618</v>
      </c>
      <c r="I217" s="261"/>
      <c r="J217" s="261"/>
      <c r="K217" s="206"/>
    </row>
    <row r="218" spans="2:11" customFormat="1" ht="15" customHeight="1">
      <c r="B218" s="205"/>
      <c r="C218" s="137"/>
      <c r="D218" s="137"/>
      <c r="E218" s="137"/>
      <c r="F218" s="158">
        <v>4</v>
      </c>
      <c r="G218" s="194"/>
      <c r="H218" s="261" t="s">
        <v>619</v>
      </c>
      <c r="I218" s="261"/>
      <c r="J218" s="261"/>
      <c r="K218" s="206"/>
    </row>
    <row r="219" spans="2:11" customFormat="1" ht="12.75" customHeight="1">
      <c r="B219" s="207"/>
      <c r="C219" s="208"/>
      <c r="D219" s="208"/>
      <c r="E219" s="208"/>
      <c r="F219" s="208"/>
      <c r="G219" s="208"/>
      <c r="H219" s="208"/>
      <c r="I219" s="208"/>
      <c r="J219" s="208"/>
      <c r="K219" s="209"/>
    </row>
  </sheetData>
  <sheetProtection algorithmName="SHA-512" hashValue="s5gmO/VBl+m50uJCSq6O0xOzII19NJTFQdQpCjSGygRiCDoZ2afKtf9DFxnrevBJAAZAkTgorsaG3XyLJOZOPg==" saltValue="5xB7xjQ5WCK4ohBqr0jfcg==" spinCount="100000" sheet="1" formatCells="0" formatColumns="0" formatRows="0" insertColumns="0" insertRows="0" insertHyperlinks="0" deleteColumns="0" deleteRows="0" sort="0" autoFilter="0" pivotTables="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0:J210"/>
    <mergeCell ref="H217:J217"/>
    <mergeCell ref="H218:J218"/>
    <mergeCell ref="H216:J216"/>
    <mergeCell ref="H213:J213"/>
    <mergeCell ref="H212:J212"/>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44"/>
  <sheetViews>
    <sheetView showGridLines="0" zoomScaleNormal="100" workbookViewId="0">
      <selection activeCell="C2" sqref="C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74.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5" t="s">
        <v>6</v>
      </c>
      <c r="M2" s="226"/>
      <c r="N2" s="226"/>
      <c r="O2" s="226"/>
      <c r="P2" s="226"/>
      <c r="Q2" s="226"/>
      <c r="R2" s="226"/>
      <c r="S2" s="226"/>
      <c r="T2" s="226"/>
      <c r="U2" s="226"/>
      <c r="V2" s="226"/>
      <c r="AT2" s="14" t="s">
        <v>82</v>
      </c>
    </row>
    <row r="3" spans="2:46" ht="6.95" customHeight="1">
      <c r="B3" s="15"/>
      <c r="C3" s="16"/>
      <c r="D3" s="16"/>
      <c r="E3" s="16"/>
      <c r="F3" s="16"/>
      <c r="G3" s="16"/>
      <c r="H3" s="16"/>
      <c r="I3" s="16"/>
      <c r="J3" s="16"/>
      <c r="K3" s="16"/>
      <c r="L3" s="17"/>
      <c r="AT3" s="14" t="s">
        <v>83</v>
      </c>
    </row>
    <row r="4" spans="2:46" ht="24.95" customHeight="1">
      <c r="B4" s="17"/>
      <c r="D4" s="18" t="s">
        <v>103</v>
      </c>
      <c r="L4" s="17"/>
      <c r="M4" s="79" t="s">
        <v>11</v>
      </c>
      <c r="AT4" s="14" t="s">
        <v>4</v>
      </c>
    </row>
    <row r="5" spans="2:46" ht="6.95" customHeight="1">
      <c r="B5" s="17"/>
      <c r="L5" s="17"/>
    </row>
    <row r="6" spans="2:46" ht="12" customHeight="1">
      <c r="B6" s="17"/>
      <c r="D6" s="23" t="s">
        <v>15</v>
      </c>
      <c r="L6" s="17"/>
    </row>
    <row r="7" spans="2:46" ht="16.5" customHeight="1">
      <c r="B7" s="17"/>
      <c r="E7" s="259" t="str">
        <f>'Rekapitulace '!K6</f>
        <v>ZŠ a MŠ Okružní 1580/57, Aš - stavební úpravy</v>
      </c>
      <c r="F7" s="260"/>
      <c r="G7" s="260"/>
      <c r="H7" s="260"/>
      <c r="L7" s="17"/>
    </row>
    <row r="8" spans="2:46" s="1" customFormat="1" ht="12" customHeight="1">
      <c r="B8" s="26"/>
      <c r="D8" s="23" t="s">
        <v>104</v>
      </c>
      <c r="L8" s="26"/>
    </row>
    <row r="9" spans="2:46" s="1" customFormat="1" ht="16.5" customHeight="1">
      <c r="B9" s="26"/>
      <c r="E9" s="249" t="s">
        <v>105</v>
      </c>
      <c r="F9" s="258"/>
      <c r="G9" s="258"/>
      <c r="H9" s="258"/>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'!AN13</f>
        <v/>
      </c>
      <c r="L17" s="26"/>
    </row>
    <row r="18" spans="2:12" s="1" customFormat="1" ht="18" customHeight="1">
      <c r="B18" s="26"/>
      <c r="E18" s="234" t="str">
        <f>'Rekapitulace '!E14</f>
        <v xml:space="preserve"> </v>
      </c>
      <c r="F18" s="234"/>
      <c r="G18" s="234"/>
      <c r="H18" s="234"/>
      <c r="I18" s="23" t="s">
        <v>27</v>
      </c>
      <c r="J18" s="21" t="str">
        <f>'Rekapitulace '!AN14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36" t="s">
        <v>38</v>
      </c>
      <c r="F27" s="236"/>
      <c r="G27" s="236"/>
      <c r="H27" s="236"/>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ROUND(J87,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ROUND((SUM(BE87:BE143)),  2)</f>
        <v>0</v>
      </c>
      <c r="I33" s="83">
        <v>0.21</v>
      </c>
      <c r="J33" s="82">
        <f>ROUND(((SUM(BE87:BE143))*I33),  2)</f>
        <v>0</v>
      </c>
      <c r="L33" s="26"/>
    </row>
    <row r="34" spans="2:12" s="1" customFormat="1" ht="14.45" customHeight="1">
      <c r="B34" s="26"/>
      <c r="E34" s="23" t="s">
        <v>45</v>
      </c>
      <c r="F34" s="82">
        <f>ROUND((SUM(BF87:BF143)),  2)</f>
        <v>0</v>
      </c>
      <c r="I34" s="83">
        <v>0.12</v>
      </c>
      <c r="J34" s="82">
        <f>ROUND(((SUM(BF87:BF143))*I34),  2)</f>
        <v>0</v>
      </c>
      <c r="L34" s="26"/>
    </row>
    <row r="35" spans="2:12" s="1" customFormat="1" ht="14.45" hidden="1" customHeight="1">
      <c r="B35" s="26"/>
      <c r="E35" s="23" t="s">
        <v>46</v>
      </c>
      <c r="F35" s="82">
        <f>ROUND((SUM(BG87:BG143)),  2)</f>
        <v>0</v>
      </c>
      <c r="I35" s="83">
        <v>0.21</v>
      </c>
      <c r="J35" s="82">
        <f>0</f>
        <v>0</v>
      </c>
      <c r="L35" s="26"/>
    </row>
    <row r="36" spans="2:12" s="1" customFormat="1" ht="14.45" hidden="1" customHeight="1">
      <c r="B36" s="26"/>
      <c r="E36" s="23" t="s">
        <v>47</v>
      </c>
      <c r="F36" s="82">
        <f>ROUND((SUM(BH87:BH143)),  2)</f>
        <v>0</v>
      </c>
      <c r="I36" s="83">
        <v>0.12</v>
      </c>
      <c r="J36" s="82">
        <f>0</f>
        <v>0</v>
      </c>
      <c r="L36" s="26"/>
    </row>
    <row r="37" spans="2:12" s="1" customFormat="1" ht="14.45" hidden="1" customHeight="1">
      <c r="B37" s="26"/>
      <c r="E37" s="23" t="s">
        <v>48</v>
      </c>
      <c r="F37" s="82">
        <f>ROUND((SUM(BI87:BI143)),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106</v>
      </c>
      <c r="L45" s="26"/>
    </row>
    <row r="46" spans="2:12" s="1" customFormat="1" ht="6.95" customHeight="1">
      <c r="B46" s="26"/>
      <c r="L46" s="26"/>
    </row>
    <row r="47" spans="2:12" s="1" customFormat="1" ht="12" customHeight="1">
      <c r="B47" s="26"/>
      <c r="C47" s="23" t="s">
        <v>15</v>
      </c>
      <c r="L47" s="26"/>
    </row>
    <row r="48" spans="2:12" s="1" customFormat="1" ht="16.5" customHeight="1">
      <c r="B48" s="26"/>
      <c r="E48" s="259" t="str">
        <f>E7</f>
        <v>ZŠ a MŠ Okružní 1580/57, Aš - stavební úpravy</v>
      </c>
      <c r="F48" s="260"/>
      <c r="G48" s="260"/>
      <c r="H48" s="260"/>
      <c r="L48" s="26"/>
    </row>
    <row r="49" spans="2:47" s="1" customFormat="1" ht="12" customHeight="1">
      <c r="B49" s="26"/>
      <c r="C49" s="23" t="s">
        <v>104</v>
      </c>
      <c r="L49" s="26"/>
    </row>
    <row r="50" spans="2:47" s="1" customFormat="1" ht="16.5" customHeight="1">
      <c r="B50" s="26"/>
      <c r="E50" s="249" t="str">
        <f>E9</f>
        <v>2.01 - Učebna robotiky</v>
      </c>
      <c r="F50" s="258"/>
      <c r="G50" s="258"/>
      <c r="H50" s="258"/>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107</v>
      </c>
      <c r="D57" s="84"/>
      <c r="E57" s="84"/>
      <c r="F57" s="84"/>
      <c r="G57" s="84"/>
      <c r="H57" s="84"/>
      <c r="I57" s="84"/>
      <c r="J57" s="91" t="s">
        <v>108</v>
      </c>
      <c r="K57" s="84"/>
      <c r="L57" s="26"/>
    </row>
    <row r="58" spans="2:47" s="1" customFormat="1" ht="10.35" customHeight="1">
      <c r="B58" s="26"/>
      <c r="L58" s="26"/>
    </row>
    <row r="59" spans="2:47" s="1" customFormat="1" ht="22.9" customHeight="1">
      <c r="B59" s="26"/>
      <c r="C59" s="92" t="s">
        <v>71</v>
      </c>
      <c r="J59" s="57">
        <f>J87</f>
        <v>0</v>
      </c>
      <c r="L59" s="26"/>
      <c r="AU59" s="14" t="s">
        <v>109</v>
      </c>
    </row>
    <row r="60" spans="2:47" s="8" customFormat="1" ht="24.95" customHeight="1">
      <c r="B60" s="93"/>
      <c r="D60" s="94" t="s">
        <v>110</v>
      </c>
      <c r="E60" s="95"/>
      <c r="F60" s="95"/>
      <c r="G60" s="95"/>
      <c r="H60" s="95"/>
      <c r="I60" s="95"/>
      <c r="J60" s="96">
        <f>J88</f>
        <v>0</v>
      </c>
      <c r="L60" s="93"/>
    </row>
    <row r="61" spans="2:47" s="9" customFormat="1" ht="19.899999999999999" customHeight="1">
      <c r="B61" s="97"/>
      <c r="D61" s="98" t="s">
        <v>111</v>
      </c>
      <c r="E61" s="99"/>
      <c r="F61" s="99"/>
      <c r="G61" s="99"/>
      <c r="H61" s="99"/>
      <c r="I61" s="99"/>
      <c r="J61" s="100">
        <f>J89</f>
        <v>0</v>
      </c>
      <c r="L61" s="97"/>
    </row>
    <row r="62" spans="2:47" s="9" customFormat="1" ht="19.899999999999999" customHeight="1">
      <c r="B62" s="97"/>
      <c r="D62" s="98" t="s">
        <v>112</v>
      </c>
      <c r="E62" s="99"/>
      <c r="F62" s="99"/>
      <c r="G62" s="99"/>
      <c r="H62" s="99"/>
      <c r="I62" s="99"/>
      <c r="J62" s="100">
        <f>J93</f>
        <v>0</v>
      </c>
      <c r="L62" s="97"/>
    </row>
    <row r="63" spans="2:47" s="9" customFormat="1" ht="19.899999999999999" customHeight="1">
      <c r="B63" s="97"/>
      <c r="D63" s="98" t="s">
        <v>113</v>
      </c>
      <c r="E63" s="99"/>
      <c r="F63" s="99"/>
      <c r="G63" s="99"/>
      <c r="H63" s="99"/>
      <c r="I63" s="99"/>
      <c r="J63" s="100">
        <f>J100</f>
        <v>0</v>
      </c>
      <c r="L63" s="97"/>
    </row>
    <row r="64" spans="2:47" s="9" customFormat="1" ht="14.85" customHeight="1">
      <c r="B64" s="97"/>
      <c r="D64" s="98" t="s">
        <v>114</v>
      </c>
      <c r="E64" s="99"/>
      <c r="F64" s="99"/>
      <c r="G64" s="99"/>
      <c r="H64" s="99"/>
      <c r="I64" s="99"/>
      <c r="J64" s="100">
        <f>J101</f>
        <v>0</v>
      </c>
      <c r="L64" s="97"/>
    </row>
    <row r="65" spans="2:12" s="9" customFormat="1" ht="14.85" customHeight="1">
      <c r="B65" s="97"/>
      <c r="D65" s="98" t="s">
        <v>115</v>
      </c>
      <c r="E65" s="99"/>
      <c r="F65" s="99"/>
      <c r="G65" s="99"/>
      <c r="H65" s="99"/>
      <c r="I65" s="99"/>
      <c r="J65" s="100">
        <f>J123</f>
        <v>0</v>
      </c>
      <c r="L65" s="97"/>
    </row>
    <row r="66" spans="2:12" s="8" customFormat="1" ht="24.95" customHeight="1">
      <c r="B66" s="93"/>
      <c r="D66" s="94" t="s">
        <v>116</v>
      </c>
      <c r="E66" s="95"/>
      <c r="F66" s="95"/>
      <c r="G66" s="95"/>
      <c r="H66" s="95"/>
      <c r="I66" s="95"/>
      <c r="J66" s="96">
        <f>J136</f>
        <v>0</v>
      </c>
      <c r="L66" s="93"/>
    </row>
    <row r="67" spans="2:12" s="9" customFormat="1" ht="19.899999999999999" customHeight="1">
      <c r="B67" s="97"/>
      <c r="D67" s="98" t="s">
        <v>117</v>
      </c>
      <c r="E67" s="99"/>
      <c r="F67" s="99"/>
      <c r="G67" s="99"/>
      <c r="H67" s="99"/>
      <c r="I67" s="99"/>
      <c r="J67" s="100">
        <f>J137</f>
        <v>0</v>
      </c>
      <c r="L67" s="97"/>
    </row>
    <row r="68" spans="2:12" s="1" customFormat="1" ht="21.75" customHeight="1">
      <c r="B68" s="26"/>
      <c r="L68" s="26"/>
    </row>
    <row r="69" spans="2:12" s="1" customFormat="1" ht="6.95" customHeight="1">
      <c r="B69" s="35"/>
      <c r="C69" s="36"/>
      <c r="D69" s="36"/>
      <c r="E69" s="36"/>
      <c r="F69" s="36"/>
      <c r="G69" s="36"/>
      <c r="H69" s="36"/>
      <c r="I69" s="36"/>
      <c r="J69" s="36"/>
      <c r="K69" s="36"/>
      <c r="L69" s="26"/>
    </row>
    <row r="73" spans="2:12" s="1" customFormat="1" ht="6.95" customHeight="1">
      <c r="B73" s="37"/>
      <c r="C73" s="38"/>
      <c r="D73" s="38"/>
      <c r="E73" s="38"/>
      <c r="F73" s="38"/>
      <c r="G73" s="38"/>
      <c r="H73" s="38"/>
      <c r="I73" s="38"/>
      <c r="J73" s="38"/>
      <c r="K73" s="38"/>
      <c r="L73" s="26"/>
    </row>
    <row r="74" spans="2:12" s="1" customFormat="1" ht="24.95" customHeight="1">
      <c r="B74" s="26"/>
      <c r="C74" s="18" t="s">
        <v>118</v>
      </c>
      <c r="L74" s="26"/>
    </row>
    <row r="75" spans="2:12" s="1" customFormat="1" ht="6.95" customHeight="1">
      <c r="B75" s="26"/>
      <c r="L75" s="26"/>
    </row>
    <row r="76" spans="2:12" s="1" customFormat="1" ht="12" customHeight="1">
      <c r="B76" s="26"/>
      <c r="C76" s="23" t="s">
        <v>15</v>
      </c>
      <c r="L76" s="26"/>
    </row>
    <row r="77" spans="2:12" s="1" customFormat="1" ht="16.5" customHeight="1">
      <c r="B77" s="26"/>
      <c r="E77" s="259" t="str">
        <f>E7</f>
        <v>ZŠ a MŠ Okružní 1580/57, Aš - stavební úpravy</v>
      </c>
      <c r="F77" s="260"/>
      <c r="G77" s="260"/>
      <c r="H77" s="260"/>
      <c r="L77" s="26"/>
    </row>
    <row r="78" spans="2:12" s="1" customFormat="1" ht="12" customHeight="1">
      <c r="B78" s="26"/>
      <c r="C78" s="23" t="s">
        <v>104</v>
      </c>
      <c r="L78" s="26"/>
    </row>
    <row r="79" spans="2:12" s="1" customFormat="1" ht="16.5" customHeight="1">
      <c r="B79" s="26"/>
      <c r="E79" s="249" t="str">
        <f>E9</f>
        <v>2.01 - Učebna robotiky</v>
      </c>
      <c r="F79" s="258"/>
      <c r="G79" s="258"/>
      <c r="H79" s="258"/>
      <c r="L79" s="26"/>
    </row>
    <row r="80" spans="2:12" s="1" customFormat="1" ht="6.95" customHeight="1">
      <c r="B80" s="26"/>
      <c r="L80" s="26"/>
    </row>
    <row r="81" spans="2:65" s="1" customFormat="1" ht="12" customHeight="1">
      <c r="B81" s="26"/>
      <c r="C81" s="23" t="s">
        <v>19</v>
      </c>
      <c r="F81" s="21" t="str">
        <f>F12</f>
        <v>Aš</v>
      </c>
      <c r="I81" s="23" t="s">
        <v>21</v>
      </c>
      <c r="J81" s="43" t="str">
        <f>IF(J12="","",J12)</f>
        <v>5. 2. 2026</v>
      </c>
      <c r="L81" s="26"/>
    </row>
    <row r="82" spans="2:65" s="1" customFormat="1" ht="6.95" customHeight="1">
      <c r="B82" s="26"/>
      <c r="L82" s="26"/>
    </row>
    <row r="83" spans="2:65" s="1" customFormat="1" ht="15.2" customHeight="1">
      <c r="B83" s="26"/>
      <c r="C83" s="23" t="s">
        <v>23</v>
      </c>
      <c r="F83" s="21" t="str">
        <f>E15</f>
        <v>Město Aš</v>
      </c>
      <c r="I83" s="23" t="s">
        <v>30</v>
      </c>
      <c r="J83" s="24" t="str">
        <f>E21</f>
        <v>AVZ, Ing. Václav Zůna</v>
      </c>
      <c r="L83" s="26"/>
    </row>
    <row r="84" spans="2:65" s="1" customFormat="1" ht="15.2" customHeight="1">
      <c r="B84" s="26"/>
      <c r="C84" s="23" t="s">
        <v>28</v>
      </c>
      <c r="F84" s="21" t="str">
        <f>IF(E18="","",E18)</f>
        <v xml:space="preserve"> </v>
      </c>
      <c r="I84" s="23" t="s">
        <v>34</v>
      </c>
      <c r="J84" s="24" t="str">
        <f>E24</f>
        <v>Jakub Vilingr</v>
      </c>
      <c r="L84" s="26"/>
    </row>
    <row r="85" spans="2:65" s="1" customFormat="1" ht="10.35" customHeight="1">
      <c r="B85" s="26"/>
      <c r="L85" s="26"/>
    </row>
    <row r="86" spans="2:65" s="10" customFormat="1" ht="29.25" customHeight="1">
      <c r="B86" s="101"/>
      <c r="C86" s="102" t="s">
        <v>119</v>
      </c>
      <c r="D86" s="103" t="s">
        <v>58</v>
      </c>
      <c r="E86" s="103" t="s">
        <v>54</v>
      </c>
      <c r="F86" s="103" t="s">
        <v>55</v>
      </c>
      <c r="G86" s="103" t="s">
        <v>120</v>
      </c>
      <c r="H86" s="103" t="s">
        <v>121</v>
      </c>
      <c r="I86" s="103" t="s">
        <v>122</v>
      </c>
      <c r="J86" s="103" t="s">
        <v>108</v>
      </c>
      <c r="K86" s="104" t="s">
        <v>123</v>
      </c>
      <c r="L86" s="101"/>
      <c r="M86" s="50" t="s">
        <v>3</v>
      </c>
      <c r="N86" s="51" t="s">
        <v>43</v>
      </c>
      <c r="O86" s="51" t="s">
        <v>124</v>
      </c>
      <c r="P86" s="51" t="s">
        <v>125</v>
      </c>
      <c r="Q86" s="51" t="s">
        <v>126</v>
      </c>
      <c r="R86" s="51" t="s">
        <v>127</v>
      </c>
      <c r="S86" s="51" t="s">
        <v>128</v>
      </c>
      <c r="T86" s="52" t="s">
        <v>129</v>
      </c>
    </row>
    <row r="87" spans="2:65" s="1" customFormat="1" ht="22.9" customHeight="1">
      <c r="B87" s="26"/>
      <c r="C87" s="55" t="s">
        <v>130</v>
      </c>
      <c r="J87" s="220">
        <f>BK87</f>
        <v>0</v>
      </c>
      <c r="L87" s="26"/>
      <c r="M87" s="53"/>
      <c r="N87" s="44"/>
      <c r="O87" s="44"/>
      <c r="P87" s="105">
        <f>P88+P136</f>
        <v>0</v>
      </c>
      <c r="Q87" s="44"/>
      <c r="R87" s="105">
        <f>R88+R136</f>
        <v>0</v>
      </c>
      <c r="S87" s="44"/>
      <c r="T87" s="106">
        <f>T88+T136</f>
        <v>0</v>
      </c>
      <c r="AT87" s="14" t="s">
        <v>72</v>
      </c>
      <c r="AU87" s="14" t="s">
        <v>109</v>
      </c>
      <c r="BK87" s="107">
        <f>BK88+BK136</f>
        <v>0</v>
      </c>
    </row>
    <row r="88" spans="2:65" s="11" customFormat="1" ht="25.9" customHeight="1">
      <c r="B88" s="108"/>
      <c r="D88" s="109" t="s">
        <v>72</v>
      </c>
      <c r="E88" s="210" t="s">
        <v>131</v>
      </c>
      <c r="F88" s="210" t="s">
        <v>132</v>
      </c>
      <c r="J88" s="221">
        <f>BK88</f>
        <v>0</v>
      </c>
      <c r="L88" s="108"/>
      <c r="M88" s="110"/>
      <c r="P88" s="111">
        <f>P89+P93+P100</f>
        <v>0</v>
      </c>
      <c r="R88" s="111">
        <f>R89+R93+R100</f>
        <v>0</v>
      </c>
      <c r="T88" s="112">
        <f>T89+T93+T100</f>
        <v>0</v>
      </c>
      <c r="AR88" s="109" t="s">
        <v>81</v>
      </c>
      <c r="AT88" s="113" t="s">
        <v>72</v>
      </c>
      <c r="AU88" s="113" t="s">
        <v>73</v>
      </c>
      <c r="AY88" s="109" t="s">
        <v>133</v>
      </c>
      <c r="BK88" s="114">
        <f>BK89+BK93+BK100</f>
        <v>0</v>
      </c>
    </row>
    <row r="89" spans="2:65" s="11" customFormat="1" ht="22.9" customHeight="1">
      <c r="B89" s="108"/>
      <c r="D89" s="109" t="s">
        <v>72</v>
      </c>
      <c r="E89" s="211" t="s">
        <v>134</v>
      </c>
      <c r="F89" s="211" t="s">
        <v>135</v>
      </c>
      <c r="J89" s="222">
        <f>BK89</f>
        <v>0</v>
      </c>
      <c r="L89" s="108"/>
      <c r="M89" s="110"/>
      <c r="P89" s="111">
        <f>SUM(P90:P92)</f>
        <v>0</v>
      </c>
      <c r="R89" s="111">
        <f>SUM(R90:R92)</f>
        <v>0</v>
      </c>
      <c r="T89" s="112">
        <f>SUM(T90:T92)</f>
        <v>0</v>
      </c>
      <c r="AR89" s="109" t="s">
        <v>81</v>
      </c>
      <c r="AT89" s="113" t="s">
        <v>72</v>
      </c>
      <c r="AU89" s="113" t="s">
        <v>81</v>
      </c>
      <c r="AY89" s="109" t="s">
        <v>133</v>
      </c>
      <c r="BK89" s="114">
        <f>SUM(BK90:BK92)</f>
        <v>0</v>
      </c>
    </row>
    <row r="90" spans="2:65" s="1" customFormat="1" ht="16.5" customHeight="1">
      <c r="B90" s="26"/>
      <c r="C90" s="212" t="s">
        <v>81</v>
      </c>
      <c r="D90" s="212" t="s">
        <v>136</v>
      </c>
      <c r="E90" s="213" t="s">
        <v>137</v>
      </c>
      <c r="F90" s="214" t="s">
        <v>138</v>
      </c>
      <c r="G90" s="215" t="s">
        <v>139</v>
      </c>
      <c r="H90" s="216">
        <v>1</v>
      </c>
      <c r="I90" s="224"/>
      <c r="J90" s="223">
        <f>ROUND(I90*H90,2)</f>
        <v>0</v>
      </c>
      <c r="K90" s="214" t="s">
        <v>3</v>
      </c>
      <c r="L90" s="26"/>
      <c r="M90" s="115" t="s">
        <v>3</v>
      </c>
      <c r="N90" s="116" t="s">
        <v>44</v>
      </c>
      <c r="O90" s="117">
        <v>0</v>
      </c>
      <c r="P90" s="117">
        <f>O90*H90</f>
        <v>0</v>
      </c>
      <c r="Q90" s="117">
        <v>0</v>
      </c>
      <c r="R90" s="117">
        <f>Q90*H90</f>
        <v>0</v>
      </c>
      <c r="S90" s="117">
        <v>0</v>
      </c>
      <c r="T90" s="118">
        <f>S90*H90</f>
        <v>0</v>
      </c>
      <c r="AR90" s="119" t="s">
        <v>140</v>
      </c>
      <c r="AT90" s="119" t="s">
        <v>136</v>
      </c>
      <c r="AU90" s="119" t="s">
        <v>83</v>
      </c>
      <c r="AY90" s="14" t="s">
        <v>133</v>
      </c>
      <c r="BE90" s="120">
        <f>IF(N90="základní",J90,0)</f>
        <v>0</v>
      </c>
      <c r="BF90" s="120">
        <f>IF(N90="snížená",J90,0)</f>
        <v>0</v>
      </c>
      <c r="BG90" s="120">
        <f>IF(N90="zákl. přenesená",J90,0)</f>
        <v>0</v>
      </c>
      <c r="BH90" s="120">
        <f>IF(N90="sníž. přenesená",J90,0)</f>
        <v>0</v>
      </c>
      <c r="BI90" s="120">
        <f>IF(N90="nulová",J90,0)</f>
        <v>0</v>
      </c>
      <c r="BJ90" s="14" t="s">
        <v>81</v>
      </c>
      <c r="BK90" s="120">
        <f>ROUND(I90*H90,2)</f>
        <v>0</v>
      </c>
      <c r="BL90" s="14" t="s">
        <v>140</v>
      </c>
      <c r="BM90" s="119" t="s">
        <v>141</v>
      </c>
    </row>
    <row r="91" spans="2:65" s="1" customFormat="1">
      <c r="B91" s="26"/>
      <c r="D91" s="217" t="s">
        <v>142</v>
      </c>
      <c r="F91" s="218" t="s">
        <v>138</v>
      </c>
      <c r="L91" s="26"/>
      <c r="M91" s="121"/>
      <c r="T91" s="47"/>
      <c r="AT91" s="14" t="s">
        <v>142</v>
      </c>
      <c r="AU91" s="14" t="s">
        <v>83</v>
      </c>
    </row>
    <row r="92" spans="2:65" s="1" customFormat="1" ht="409.5">
      <c r="B92" s="26"/>
      <c r="D92" s="217" t="s">
        <v>143</v>
      </c>
      <c r="F92" s="219" t="s">
        <v>620</v>
      </c>
      <c r="L92" s="26"/>
      <c r="M92" s="121"/>
      <c r="T92" s="47"/>
      <c r="V92" s="7"/>
      <c r="AT92" s="14" t="s">
        <v>143</v>
      </c>
      <c r="AU92" s="14" t="s">
        <v>83</v>
      </c>
    </row>
    <row r="93" spans="2:65" s="11" customFormat="1" ht="22.9" customHeight="1">
      <c r="B93" s="108"/>
      <c r="D93" s="109" t="s">
        <v>72</v>
      </c>
      <c r="E93" s="211" t="s">
        <v>144</v>
      </c>
      <c r="F93" s="211" t="s">
        <v>145</v>
      </c>
      <c r="J93" s="222">
        <f>BK93</f>
        <v>0</v>
      </c>
      <c r="L93" s="108"/>
      <c r="M93" s="110"/>
      <c r="P93" s="111">
        <f>SUM(P94:P99)</f>
        <v>0</v>
      </c>
      <c r="R93" s="111">
        <f>SUM(R94:R99)</f>
        <v>0</v>
      </c>
      <c r="T93" s="112">
        <f>SUM(T94:T99)</f>
        <v>0</v>
      </c>
      <c r="AR93" s="109" t="s">
        <v>81</v>
      </c>
      <c r="AT93" s="113" t="s">
        <v>72</v>
      </c>
      <c r="AU93" s="113" t="s">
        <v>81</v>
      </c>
      <c r="AY93" s="109" t="s">
        <v>133</v>
      </c>
      <c r="BK93" s="114">
        <f>SUM(BK94:BK99)</f>
        <v>0</v>
      </c>
    </row>
    <row r="94" spans="2:65" s="1" customFormat="1" ht="24">
      <c r="B94" s="26"/>
      <c r="C94" s="212" t="s">
        <v>83</v>
      </c>
      <c r="D94" s="212" t="s">
        <v>136</v>
      </c>
      <c r="E94" s="213" t="s">
        <v>146</v>
      </c>
      <c r="F94" s="214" t="s">
        <v>147</v>
      </c>
      <c r="G94" s="215" t="s">
        <v>139</v>
      </c>
      <c r="H94" s="216">
        <v>1</v>
      </c>
      <c r="I94" s="224"/>
      <c r="J94" s="223">
        <f>ROUND(I94*H94,2)</f>
        <v>0</v>
      </c>
      <c r="K94" s="214" t="s">
        <v>3</v>
      </c>
      <c r="L94" s="26"/>
      <c r="M94" s="115" t="s">
        <v>3</v>
      </c>
      <c r="N94" s="116" t="s">
        <v>44</v>
      </c>
      <c r="O94" s="117">
        <v>0</v>
      </c>
      <c r="P94" s="117">
        <f>O94*H94</f>
        <v>0</v>
      </c>
      <c r="Q94" s="117">
        <v>0</v>
      </c>
      <c r="R94" s="117">
        <f>Q94*H94</f>
        <v>0</v>
      </c>
      <c r="S94" s="117">
        <v>0</v>
      </c>
      <c r="T94" s="118">
        <f>S94*H94</f>
        <v>0</v>
      </c>
      <c r="AR94" s="119" t="s">
        <v>140</v>
      </c>
      <c r="AT94" s="119" t="s">
        <v>136</v>
      </c>
      <c r="AU94" s="119" t="s">
        <v>83</v>
      </c>
      <c r="AY94" s="14" t="s">
        <v>133</v>
      </c>
      <c r="BE94" s="120">
        <f>IF(N94="základní",J94,0)</f>
        <v>0</v>
      </c>
      <c r="BF94" s="120">
        <f>IF(N94="snížená",J94,0)</f>
        <v>0</v>
      </c>
      <c r="BG94" s="120">
        <f>IF(N94="zákl. přenesená",J94,0)</f>
        <v>0</v>
      </c>
      <c r="BH94" s="120">
        <f>IF(N94="sníž. přenesená",J94,0)</f>
        <v>0</v>
      </c>
      <c r="BI94" s="120">
        <f>IF(N94="nulová",J94,0)</f>
        <v>0</v>
      </c>
      <c r="BJ94" s="14" t="s">
        <v>81</v>
      </c>
      <c r="BK94" s="120">
        <f>ROUND(I94*H94,2)</f>
        <v>0</v>
      </c>
      <c r="BL94" s="14" t="s">
        <v>140</v>
      </c>
      <c r="BM94" s="119" t="s">
        <v>148</v>
      </c>
    </row>
    <row r="95" spans="2:65" s="1" customFormat="1">
      <c r="B95" s="26"/>
      <c r="D95" s="217" t="s">
        <v>142</v>
      </c>
      <c r="F95" s="218" t="s">
        <v>149</v>
      </c>
      <c r="L95" s="26"/>
      <c r="M95" s="121"/>
      <c r="T95" s="47"/>
      <c r="AT95" s="14" t="s">
        <v>142</v>
      </c>
      <c r="AU95" s="14" t="s">
        <v>83</v>
      </c>
    </row>
    <row r="96" spans="2:65" s="1" customFormat="1" ht="312">
      <c r="B96" s="26"/>
      <c r="D96" s="217" t="s">
        <v>143</v>
      </c>
      <c r="F96" s="219" t="s">
        <v>621</v>
      </c>
      <c r="L96" s="26"/>
      <c r="M96" s="121"/>
      <c r="T96" s="47"/>
      <c r="AT96" s="14" t="s">
        <v>143</v>
      </c>
      <c r="AU96" s="14" t="s">
        <v>83</v>
      </c>
    </row>
    <row r="97" spans="2:65" s="1" customFormat="1" ht="16.5" customHeight="1">
      <c r="B97" s="26"/>
      <c r="C97" s="212" t="s">
        <v>150</v>
      </c>
      <c r="D97" s="212" t="s">
        <v>136</v>
      </c>
      <c r="E97" s="213" t="s">
        <v>151</v>
      </c>
      <c r="F97" s="214" t="s">
        <v>152</v>
      </c>
      <c r="G97" s="215" t="s">
        <v>139</v>
      </c>
      <c r="H97" s="216">
        <v>2</v>
      </c>
      <c r="I97" s="224"/>
      <c r="J97" s="223">
        <f>ROUND(I97*H97,2)</f>
        <v>0</v>
      </c>
      <c r="K97" s="214" t="s">
        <v>3</v>
      </c>
      <c r="L97" s="26"/>
      <c r="M97" s="115" t="s">
        <v>3</v>
      </c>
      <c r="N97" s="116" t="s">
        <v>44</v>
      </c>
      <c r="O97" s="117">
        <v>0</v>
      </c>
      <c r="P97" s="117">
        <f>O97*H97</f>
        <v>0</v>
      </c>
      <c r="Q97" s="117">
        <v>0</v>
      </c>
      <c r="R97" s="117">
        <f>Q97*H97</f>
        <v>0</v>
      </c>
      <c r="S97" s="117">
        <v>0</v>
      </c>
      <c r="T97" s="118">
        <f>S97*H97</f>
        <v>0</v>
      </c>
      <c r="AR97" s="119" t="s">
        <v>140</v>
      </c>
      <c r="AT97" s="119" t="s">
        <v>136</v>
      </c>
      <c r="AU97" s="119" t="s">
        <v>83</v>
      </c>
      <c r="AY97" s="14" t="s">
        <v>133</v>
      </c>
      <c r="BE97" s="120">
        <f>IF(N97="základní",J97,0)</f>
        <v>0</v>
      </c>
      <c r="BF97" s="120">
        <f>IF(N97="snížená",J97,0)</f>
        <v>0</v>
      </c>
      <c r="BG97" s="120">
        <f>IF(N97="zákl. přenesená",J97,0)</f>
        <v>0</v>
      </c>
      <c r="BH97" s="120">
        <f>IF(N97="sníž. přenesená",J97,0)</f>
        <v>0</v>
      </c>
      <c r="BI97" s="120">
        <f>IF(N97="nulová",J97,0)</f>
        <v>0</v>
      </c>
      <c r="BJ97" s="14" t="s">
        <v>81</v>
      </c>
      <c r="BK97" s="120">
        <f>ROUND(I97*H97,2)</f>
        <v>0</v>
      </c>
      <c r="BL97" s="14" t="s">
        <v>140</v>
      </c>
      <c r="BM97" s="119" t="s">
        <v>153</v>
      </c>
    </row>
    <row r="98" spans="2:65" s="1" customFormat="1">
      <c r="B98" s="26"/>
      <c r="D98" s="217" t="s">
        <v>142</v>
      </c>
      <c r="F98" s="218" t="s">
        <v>152</v>
      </c>
      <c r="L98" s="26"/>
      <c r="M98" s="121"/>
      <c r="T98" s="47"/>
      <c r="AT98" s="14" t="s">
        <v>142</v>
      </c>
      <c r="AU98" s="14" t="s">
        <v>83</v>
      </c>
    </row>
    <row r="99" spans="2:65" s="1" customFormat="1" ht="409.5">
      <c r="B99" s="26"/>
      <c r="D99" s="217" t="s">
        <v>143</v>
      </c>
      <c r="F99" s="219" t="s">
        <v>633</v>
      </c>
      <c r="L99" s="26"/>
      <c r="M99" s="121"/>
      <c r="T99" s="47"/>
      <c r="V99" s="7"/>
      <c r="AT99" s="14" t="s">
        <v>143</v>
      </c>
      <c r="AU99" s="14" t="s">
        <v>83</v>
      </c>
    </row>
    <row r="100" spans="2:65" s="11" customFormat="1" ht="22.9" customHeight="1">
      <c r="B100" s="108"/>
      <c r="D100" s="109" t="s">
        <v>72</v>
      </c>
      <c r="E100" s="211" t="s">
        <v>154</v>
      </c>
      <c r="F100" s="211" t="s">
        <v>155</v>
      </c>
      <c r="J100" s="222">
        <f>BK100</f>
        <v>0</v>
      </c>
      <c r="L100" s="108"/>
      <c r="M100" s="110"/>
      <c r="P100" s="111">
        <f>P101+P123</f>
        <v>0</v>
      </c>
      <c r="R100" s="111">
        <f>R101+R123</f>
        <v>0</v>
      </c>
      <c r="T100" s="112">
        <f>T101+T123</f>
        <v>0</v>
      </c>
      <c r="AR100" s="109" t="s">
        <v>81</v>
      </c>
      <c r="AT100" s="113" t="s">
        <v>72</v>
      </c>
      <c r="AU100" s="113" t="s">
        <v>81</v>
      </c>
      <c r="AY100" s="109" t="s">
        <v>133</v>
      </c>
      <c r="BK100" s="114">
        <f>BK101+BK123</f>
        <v>0</v>
      </c>
    </row>
    <row r="101" spans="2:65" s="11" customFormat="1" ht="20.85" customHeight="1">
      <c r="B101" s="108"/>
      <c r="D101" s="109" t="s">
        <v>72</v>
      </c>
      <c r="E101" s="211" t="s">
        <v>156</v>
      </c>
      <c r="F101" s="211" t="s">
        <v>157</v>
      </c>
      <c r="J101" s="222">
        <f>BK101</f>
        <v>0</v>
      </c>
      <c r="L101" s="108"/>
      <c r="M101" s="110"/>
      <c r="P101" s="111">
        <f>SUM(P102:P122)</f>
        <v>0</v>
      </c>
      <c r="R101" s="111">
        <f>SUM(R102:R122)</f>
        <v>0</v>
      </c>
      <c r="T101" s="112">
        <f>SUM(T102:T122)</f>
        <v>0</v>
      </c>
      <c r="AR101" s="109" t="s">
        <v>81</v>
      </c>
      <c r="AT101" s="113" t="s">
        <v>72</v>
      </c>
      <c r="AU101" s="113" t="s">
        <v>83</v>
      </c>
      <c r="AY101" s="109" t="s">
        <v>133</v>
      </c>
      <c r="BK101" s="114">
        <f>SUM(BK102:BK122)</f>
        <v>0</v>
      </c>
    </row>
    <row r="102" spans="2:65" s="1" customFormat="1" ht="16.5" customHeight="1">
      <c r="B102" s="26"/>
      <c r="C102" s="212" t="s">
        <v>140</v>
      </c>
      <c r="D102" s="212" t="s">
        <v>136</v>
      </c>
      <c r="E102" s="213" t="s">
        <v>158</v>
      </c>
      <c r="F102" s="214" t="s">
        <v>159</v>
      </c>
      <c r="G102" s="215" t="s">
        <v>139</v>
      </c>
      <c r="H102" s="216">
        <v>1</v>
      </c>
      <c r="I102" s="224"/>
      <c r="J102" s="223">
        <f>ROUND(I102*H102,2)</f>
        <v>0</v>
      </c>
      <c r="K102" s="214" t="s">
        <v>3</v>
      </c>
      <c r="L102" s="26"/>
      <c r="M102" s="115" t="s">
        <v>3</v>
      </c>
      <c r="N102" s="116" t="s">
        <v>44</v>
      </c>
      <c r="O102" s="117">
        <v>0</v>
      </c>
      <c r="P102" s="117">
        <f>O102*H102</f>
        <v>0</v>
      </c>
      <c r="Q102" s="117">
        <v>0</v>
      </c>
      <c r="R102" s="117">
        <f>Q102*H102</f>
        <v>0</v>
      </c>
      <c r="S102" s="117">
        <v>0</v>
      </c>
      <c r="T102" s="118">
        <f>S102*H102</f>
        <v>0</v>
      </c>
      <c r="AR102" s="119" t="s">
        <v>140</v>
      </c>
      <c r="AT102" s="119" t="s">
        <v>136</v>
      </c>
      <c r="AU102" s="119" t="s">
        <v>150</v>
      </c>
      <c r="AY102" s="14" t="s">
        <v>133</v>
      </c>
      <c r="BE102" s="120">
        <f>IF(N102="základní",J102,0)</f>
        <v>0</v>
      </c>
      <c r="BF102" s="120">
        <f>IF(N102="snížená",J102,0)</f>
        <v>0</v>
      </c>
      <c r="BG102" s="120">
        <f>IF(N102="zákl. přenesená",J102,0)</f>
        <v>0</v>
      </c>
      <c r="BH102" s="120">
        <f>IF(N102="sníž. přenesená",J102,0)</f>
        <v>0</v>
      </c>
      <c r="BI102" s="120">
        <f>IF(N102="nulová",J102,0)</f>
        <v>0</v>
      </c>
      <c r="BJ102" s="14" t="s">
        <v>81</v>
      </c>
      <c r="BK102" s="120">
        <f>ROUND(I102*H102,2)</f>
        <v>0</v>
      </c>
      <c r="BL102" s="14" t="s">
        <v>140</v>
      </c>
      <c r="BM102" s="119" t="s">
        <v>9</v>
      </c>
    </row>
    <row r="103" spans="2:65" s="1" customFormat="1">
      <c r="B103" s="26"/>
      <c r="D103" s="217" t="s">
        <v>142</v>
      </c>
      <c r="F103" s="218" t="s">
        <v>159</v>
      </c>
      <c r="L103" s="26"/>
      <c r="M103" s="121"/>
      <c r="T103" s="47"/>
      <c r="AT103" s="14" t="s">
        <v>142</v>
      </c>
      <c r="AU103" s="14" t="s">
        <v>150</v>
      </c>
    </row>
    <row r="104" spans="2:65" s="1" customFormat="1" ht="399.75">
      <c r="B104" s="26"/>
      <c r="D104" s="217" t="s">
        <v>143</v>
      </c>
      <c r="F104" s="219" t="s">
        <v>632</v>
      </c>
      <c r="L104" s="26"/>
      <c r="M104" s="121"/>
      <c r="T104" s="47"/>
      <c r="V104" s="7"/>
      <c r="AT104" s="14" t="s">
        <v>143</v>
      </c>
      <c r="AU104" s="14" t="s">
        <v>150</v>
      </c>
    </row>
    <row r="105" spans="2:65" s="1" customFormat="1" ht="16.5" customHeight="1">
      <c r="B105" s="26"/>
      <c r="C105" s="212" t="s">
        <v>160</v>
      </c>
      <c r="D105" s="212" t="s">
        <v>136</v>
      </c>
      <c r="E105" s="213" t="s">
        <v>161</v>
      </c>
      <c r="F105" s="214" t="s">
        <v>162</v>
      </c>
      <c r="G105" s="215" t="s">
        <v>139</v>
      </c>
      <c r="H105" s="216">
        <v>1</v>
      </c>
      <c r="I105" s="224"/>
      <c r="J105" s="223">
        <f>ROUND(I105*H105,2)</f>
        <v>0</v>
      </c>
      <c r="K105" s="214" t="s">
        <v>3</v>
      </c>
      <c r="L105" s="26"/>
      <c r="M105" s="115" t="s">
        <v>3</v>
      </c>
      <c r="N105" s="116" t="s">
        <v>44</v>
      </c>
      <c r="O105" s="117">
        <v>0</v>
      </c>
      <c r="P105" s="117">
        <f>O105*H105</f>
        <v>0</v>
      </c>
      <c r="Q105" s="117">
        <v>0</v>
      </c>
      <c r="R105" s="117">
        <f>Q105*H105</f>
        <v>0</v>
      </c>
      <c r="S105" s="117">
        <v>0</v>
      </c>
      <c r="T105" s="118">
        <f>S105*H105</f>
        <v>0</v>
      </c>
      <c r="AR105" s="119" t="s">
        <v>140</v>
      </c>
      <c r="AT105" s="119" t="s">
        <v>136</v>
      </c>
      <c r="AU105" s="119" t="s">
        <v>150</v>
      </c>
      <c r="AY105" s="14" t="s">
        <v>133</v>
      </c>
      <c r="BE105" s="120">
        <f>IF(N105="základní",J105,0)</f>
        <v>0</v>
      </c>
      <c r="BF105" s="120">
        <f>IF(N105="snížená",J105,0)</f>
        <v>0</v>
      </c>
      <c r="BG105" s="120">
        <f>IF(N105="zákl. přenesená",J105,0)</f>
        <v>0</v>
      </c>
      <c r="BH105" s="120">
        <f>IF(N105="sníž. přenesená",J105,0)</f>
        <v>0</v>
      </c>
      <c r="BI105" s="120">
        <f>IF(N105="nulová",J105,0)</f>
        <v>0</v>
      </c>
      <c r="BJ105" s="14" t="s">
        <v>81</v>
      </c>
      <c r="BK105" s="120">
        <f>ROUND(I105*H105,2)</f>
        <v>0</v>
      </c>
      <c r="BL105" s="14" t="s">
        <v>140</v>
      </c>
      <c r="BM105" s="119" t="s">
        <v>163</v>
      </c>
    </row>
    <row r="106" spans="2:65" s="1" customFormat="1">
      <c r="B106" s="26"/>
      <c r="D106" s="217" t="s">
        <v>142</v>
      </c>
      <c r="F106" s="218" t="s">
        <v>162</v>
      </c>
      <c r="L106" s="26"/>
      <c r="M106" s="121"/>
      <c r="T106" s="47"/>
      <c r="AT106" s="14" t="s">
        <v>142</v>
      </c>
      <c r="AU106" s="14" t="s">
        <v>150</v>
      </c>
    </row>
    <row r="107" spans="2:65" s="1" customFormat="1" ht="253.5">
      <c r="B107" s="26"/>
      <c r="D107" s="217" t="s">
        <v>143</v>
      </c>
      <c r="F107" s="219" t="s">
        <v>622</v>
      </c>
      <c r="L107" s="26"/>
      <c r="M107" s="121"/>
      <c r="T107" s="47"/>
      <c r="V107" s="7"/>
      <c r="AT107" s="14" t="s">
        <v>143</v>
      </c>
      <c r="AU107" s="14" t="s">
        <v>150</v>
      </c>
    </row>
    <row r="108" spans="2:65" s="1" customFormat="1" ht="16.5" customHeight="1">
      <c r="B108" s="26"/>
      <c r="C108" s="212" t="s">
        <v>164</v>
      </c>
      <c r="D108" s="212" t="s">
        <v>136</v>
      </c>
      <c r="E108" s="213" t="s">
        <v>165</v>
      </c>
      <c r="F108" s="214" t="s">
        <v>166</v>
      </c>
      <c r="G108" s="215" t="s">
        <v>139</v>
      </c>
      <c r="H108" s="216">
        <v>1</v>
      </c>
      <c r="I108" s="224"/>
      <c r="J108" s="223">
        <f>ROUND(I108*H108,2)</f>
        <v>0</v>
      </c>
      <c r="K108" s="214" t="s">
        <v>3</v>
      </c>
      <c r="L108" s="26"/>
      <c r="M108" s="115" t="s">
        <v>3</v>
      </c>
      <c r="N108" s="116" t="s">
        <v>44</v>
      </c>
      <c r="O108" s="117">
        <v>0</v>
      </c>
      <c r="P108" s="117">
        <f>O108*H108</f>
        <v>0</v>
      </c>
      <c r="Q108" s="117">
        <v>0</v>
      </c>
      <c r="R108" s="117">
        <f>Q108*H108</f>
        <v>0</v>
      </c>
      <c r="S108" s="117">
        <v>0</v>
      </c>
      <c r="T108" s="118">
        <f>S108*H108</f>
        <v>0</v>
      </c>
      <c r="AR108" s="119" t="s">
        <v>140</v>
      </c>
      <c r="AT108" s="119" t="s">
        <v>136</v>
      </c>
      <c r="AU108" s="119" t="s">
        <v>150</v>
      </c>
      <c r="AY108" s="14" t="s">
        <v>133</v>
      </c>
      <c r="BE108" s="120">
        <f>IF(N108="základní",J108,0)</f>
        <v>0</v>
      </c>
      <c r="BF108" s="120">
        <f>IF(N108="snížená",J108,0)</f>
        <v>0</v>
      </c>
      <c r="BG108" s="120">
        <f>IF(N108="zákl. přenesená",J108,0)</f>
        <v>0</v>
      </c>
      <c r="BH108" s="120">
        <f>IF(N108="sníž. přenesená",J108,0)</f>
        <v>0</v>
      </c>
      <c r="BI108" s="120">
        <f>IF(N108="nulová",J108,0)</f>
        <v>0</v>
      </c>
      <c r="BJ108" s="14" t="s">
        <v>81</v>
      </c>
      <c r="BK108" s="120">
        <f>ROUND(I108*H108,2)</f>
        <v>0</v>
      </c>
      <c r="BL108" s="14" t="s">
        <v>140</v>
      </c>
      <c r="BM108" s="119" t="s">
        <v>167</v>
      </c>
    </row>
    <row r="109" spans="2:65" s="1" customFormat="1">
      <c r="B109" s="26"/>
      <c r="D109" s="217" t="s">
        <v>142</v>
      </c>
      <c r="F109" s="218" t="s">
        <v>166</v>
      </c>
      <c r="L109" s="26"/>
      <c r="M109" s="121"/>
      <c r="T109" s="47"/>
      <c r="AT109" s="14" t="s">
        <v>142</v>
      </c>
      <c r="AU109" s="14" t="s">
        <v>150</v>
      </c>
    </row>
    <row r="110" spans="2:65" s="1" customFormat="1" ht="204.75">
      <c r="B110" s="26"/>
      <c r="D110" s="217" t="s">
        <v>143</v>
      </c>
      <c r="F110" s="219" t="s">
        <v>623</v>
      </c>
      <c r="L110" s="26"/>
      <c r="M110" s="121"/>
      <c r="T110" s="47"/>
      <c r="V110" s="7"/>
      <c r="AT110" s="14" t="s">
        <v>143</v>
      </c>
      <c r="AU110" s="14" t="s">
        <v>150</v>
      </c>
    </row>
    <row r="111" spans="2:65" s="1" customFormat="1" ht="16.5" customHeight="1">
      <c r="B111" s="26"/>
      <c r="C111" s="212" t="s">
        <v>168</v>
      </c>
      <c r="D111" s="212" t="s">
        <v>136</v>
      </c>
      <c r="E111" s="213" t="s">
        <v>169</v>
      </c>
      <c r="F111" s="214" t="s">
        <v>170</v>
      </c>
      <c r="G111" s="215" t="s">
        <v>139</v>
      </c>
      <c r="H111" s="216">
        <v>15</v>
      </c>
      <c r="I111" s="224"/>
      <c r="J111" s="223">
        <f>ROUND(I111*H111,2)</f>
        <v>0</v>
      </c>
      <c r="K111" s="214" t="s">
        <v>3</v>
      </c>
      <c r="L111" s="26"/>
      <c r="M111" s="115" t="s">
        <v>3</v>
      </c>
      <c r="N111" s="116" t="s">
        <v>44</v>
      </c>
      <c r="O111" s="117">
        <v>0</v>
      </c>
      <c r="P111" s="117">
        <f>O111*H111</f>
        <v>0</v>
      </c>
      <c r="Q111" s="117">
        <v>0</v>
      </c>
      <c r="R111" s="117">
        <f>Q111*H111</f>
        <v>0</v>
      </c>
      <c r="S111" s="117">
        <v>0</v>
      </c>
      <c r="T111" s="118">
        <f>S111*H111</f>
        <v>0</v>
      </c>
      <c r="AR111" s="119" t="s">
        <v>140</v>
      </c>
      <c r="AT111" s="119" t="s">
        <v>136</v>
      </c>
      <c r="AU111" s="119" t="s">
        <v>150</v>
      </c>
      <c r="AY111" s="14" t="s">
        <v>133</v>
      </c>
      <c r="BE111" s="120">
        <f>IF(N111="základní",J111,0)</f>
        <v>0</v>
      </c>
      <c r="BF111" s="120">
        <f>IF(N111="snížená",J111,0)</f>
        <v>0</v>
      </c>
      <c r="BG111" s="120">
        <f>IF(N111="zákl. přenesená",J111,0)</f>
        <v>0</v>
      </c>
      <c r="BH111" s="120">
        <f>IF(N111="sníž. přenesená",J111,0)</f>
        <v>0</v>
      </c>
      <c r="BI111" s="120">
        <f>IF(N111="nulová",J111,0)</f>
        <v>0</v>
      </c>
      <c r="BJ111" s="14" t="s">
        <v>81</v>
      </c>
      <c r="BK111" s="120">
        <f>ROUND(I111*H111,2)</f>
        <v>0</v>
      </c>
      <c r="BL111" s="14" t="s">
        <v>140</v>
      </c>
      <c r="BM111" s="119" t="s">
        <v>171</v>
      </c>
    </row>
    <row r="112" spans="2:65" s="1" customFormat="1">
      <c r="B112" s="26"/>
      <c r="D112" s="217" t="s">
        <v>142</v>
      </c>
      <c r="F112" s="218" t="s">
        <v>170</v>
      </c>
      <c r="L112" s="26"/>
      <c r="M112" s="121"/>
      <c r="T112" s="47"/>
      <c r="AT112" s="14" t="s">
        <v>142</v>
      </c>
      <c r="AU112" s="14" t="s">
        <v>150</v>
      </c>
    </row>
    <row r="113" spans="2:65" s="1" customFormat="1" ht="19.5">
      <c r="B113" s="26"/>
      <c r="D113" s="217" t="s">
        <v>143</v>
      </c>
      <c r="F113" s="219" t="s">
        <v>172</v>
      </c>
      <c r="L113" s="26"/>
      <c r="M113" s="121"/>
      <c r="T113" s="47"/>
      <c r="AT113" s="14" t="s">
        <v>143</v>
      </c>
      <c r="AU113" s="14" t="s">
        <v>150</v>
      </c>
    </row>
    <row r="114" spans="2:65" s="1" customFormat="1" ht="16.5" customHeight="1">
      <c r="B114" s="26"/>
      <c r="C114" s="212" t="s">
        <v>153</v>
      </c>
      <c r="D114" s="212" t="s">
        <v>136</v>
      </c>
      <c r="E114" s="213" t="s">
        <v>173</v>
      </c>
      <c r="F114" s="214" t="s">
        <v>174</v>
      </c>
      <c r="G114" s="215" t="s">
        <v>139</v>
      </c>
      <c r="H114" s="216">
        <v>1</v>
      </c>
      <c r="I114" s="224"/>
      <c r="J114" s="223">
        <f>ROUND(I114*H114,2)</f>
        <v>0</v>
      </c>
      <c r="K114" s="214" t="s">
        <v>3</v>
      </c>
      <c r="L114" s="26"/>
      <c r="M114" s="115" t="s">
        <v>3</v>
      </c>
      <c r="N114" s="116" t="s">
        <v>44</v>
      </c>
      <c r="O114" s="117">
        <v>0</v>
      </c>
      <c r="P114" s="117">
        <f>O114*H114</f>
        <v>0</v>
      </c>
      <c r="Q114" s="117">
        <v>0</v>
      </c>
      <c r="R114" s="117">
        <f>Q114*H114</f>
        <v>0</v>
      </c>
      <c r="S114" s="117">
        <v>0</v>
      </c>
      <c r="T114" s="118">
        <f>S114*H114</f>
        <v>0</v>
      </c>
      <c r="AR114" s="119" t="s">
        <v>140</v>
      </c>
      <c r="AT114" s="119" t="s">
        <v>136</v>
      </c>
      <c r="AU114" s="119" t="s">
        <v>150</v>
      </c>
      <c r="AY114" s="14" t="s">
        <v>133</v>
      </c>
      <c r="BE114" s="120">
        <f>IF(N114="základní",J114,0)</f>
        <v>0</v>
      </c>
      <c r="BF114" s="120">
        <f>IF(N114="snížená",J114,0)</f>
        <v>0</v>
      </c>
      <c r="BG114" s="120">
        <f>IF(N114="zákl. přenesená",J114,0)</f>
        <v>0</v>
      </c>
      <c r="BH114" s="120">
        <f>IF(N114="sníž. přenesená",J114,0)</f>
        <v>0</v>
      </c>
      <c r="BI114" s="120">
        <f>IF(N114="nulová",J114,0)</f>
        <v>0</v>
      </c>
      <c r="BJ114" s="14" t="s">
        <v>81</v>
      </c>
      <c r="BK114" s="120">
        <f>ROUND(I114*H114,2)</f>
        <v>0</v>
      </c>
      <c r="BL114" s="14" t="s">
        <v>140</v>
      </c>
      <c r="BM114" s="119" t="s">
        <v>175</v>
      </c>
    </row>
    <row r="115" spans="2:65" s="1" customFormat="1">
      <c r="B115" s="26"/>
      <c r="D115" s="217" t="s">
        <v>142</v>
      </c>
      <c r="F115" s="218" t="s">
        <v>174</v>
      </c>
      <c r="L115" s="26"/>
      <c r="M115" s="121"/>
      <c r="T115" s="47"/>
      <c r="AT115" s="14" t="s">
        <v>142</v>
      </c>
      <c r="AU115" s="14" t="s">
        <v>150</v>
      </c>
    </row>
    <row r="116" spans="2:65" s="1" customFormat="1" ht="19.5">
      <c r="B116" s="26"/>
      <c r="D116" s="217" t="s">
        <v>143</v>
      </c>
      <c r="F116" s="219" t="s">
        <v>176</v>
      </c>
      <c r="L116" s="26"/>
      <c r="M116" s="121"/>
      <c r="T116" s="47"/>
      <c r="AT116" s="14" t="s">
        <v>143</v>
      </c>
      <c r="AU116" s="14" t="s">
        <v>150</v>
      </c>
    </row>
    <row r="117" spans="2:65" s="1" customFormat="1" ht="24.2" customHeight="1">
      <c r="B117" s="26"/>
      <c r="C117" s="212" t="s">
        <v>177</v>
      </c>
      <c r="D117" s="212" t="s">
        <v>136</v>
      </c>
      <c r="E117" s="213" t="s">
        <v>178</v>
      </c>
      <c r="F117" s="214" t="s">
        <v>179</v>
      </c>
      <c r="G117" s="215" t="s">
        <v>139</v>
      </c>
      <c r="H117" s="216">
        <v>1</v>
      </c>
      <c r="I117" s="224"/>
      <c r="J117" s="223">
        <f>ROUND(I117*H117,2)</f>
        <v>0</v>
      </c>
      <c r="K117" s="214" t="s">
        <v>3</v>
      </c>
      <c r="L117" s="26"/>
      <c r="M117" s="115" t="s">
        <v>3</v>
      </c>
      <c r="N117" s="116" t="s">
        <v>44</v>
      </c>
      <c r="O117" s="117">
        <v>0</v>
      </c>
      <c r="P117" s="117">
        <f>O117*H117</f>
        <v>0</v>
      </c>
      <c r="Q117" s="117">
        <v>0</v>
      </c>
      <c r="R117" s="117">
        <f>Q117*H117</f>
        <v>0</v>
      </c>
      <c r="S117" s="117">
        <v>0</v>
      </c>
      <c r="T117" s="118">
        <f>S117*H117</f>
        <v>0</v>
      </c>
      <c r="AR117" s="119" t="s">
        <v>140</v>
      </c>
      <c r="AT117" s="119" t="s">
        <v>136</v>
      </c>
      <c r="AU117" s="119" t="s">
        <v>150</v>
      </c>
      <c r="AY117" s="14" t="s">
        <v>133</v>
      </c>
      <c r="BE117" s="120">
        <f>IF(N117="základní",J117,0)</f>
        <v>0</v>
      </c>
      <c r="BF117" s="120">
        <f>IF(N117="snížená",J117,0)</f>
        <v>0</v>
      </c>
      <c r="BG117" s="120">
        <f>IF(N117="zákl. přenesená",J117,0)</f>
        <v>0</v>
      </c>
      <c r="BH117" s="120">
        <f>IF(N117="sníž. přenesená",J117,0)</f>
        <v>0</v>
      </c>
      <c r="BI117" s="120">
        <f>IF(N117="nulová",J117,0)</f>
        <v>0</v>
      </c>
      <c r="BJ117" s="14" t="s">
        <v>81</v>
      </c>
      <c r="BK117" s="120">
        <f>ROUND(I117*H117,2)</f>
        <v>0</v>
      </c>
      <c r="BL117" s="14" t="s">
        <v>140</v>
      </c>
      <c r="BM117" s="119" t="s">
        <v>180</v>
      </c>
    </row>
    <row r="118" spans="2:65" s="1" customFormat="1">
      <c r="B118" s="26"/>
      <c r="D118" s="217" t="s">
        <v>142</v>
      </c>
      <c r="F118" s="218" t="s">
        <v>179</v>
      </c>
      <c r="L118" s="26"/>
      <c r="M118" s="121"/>
      <c r="T118" s="47"/>
      <c r="AT118" s="14" t="s">
        <v>142</v>
      </c>
      <c r="AU118" s="14" t="s">
        <v>150</v>
      </c>
    </row>
    <row r="119" spans="2:65" s="1" customFormat="1" ht="19.5">
      <c r="B119" s="26"/>
      <c r="D119" s="217" t="s">
        <v>143</v>
      </c>
      <c r="F119" s="219" t="s">
        <v>181</v>
      </c>
      <c r="L119" s="26"/>
      <c r="M119" s="121"/>
      <c r="T119" s="47"/>
      <c r="AT119" s="14" t="s">
        <v>143</v>
      </c>
      <c r="AU119" s="14" t="s">
        <v>150</v>
      </c>
    </row>
    <row r="120" spans="2:65" s="1" customFormat="1" ht="16.5" customHeight="1">
      <c r="B120" s="26"/>
      <c r="C120" s="212" t="s">
        <v>182</v>
      </c>
      <c r="D120" s="212" t="s">
        <v>136</v>
      </c>
      <c r="E120" s="213" t="s">
        <v>183</v>
      </c>
      <c r="F120" s="214" t="s">
        <v>184</v>
      </c>
      <c r="G120" s="215" t="s">
        <v>139</v>
      </c>
      <c r="H120" s="216">
        <v>1</v>
      </c>
      <c r="I120" s="224"/>
      <c r="J120" s="223">
        <f>ROUND(I120*H120,2)</f>
        <v>0</v>
      </c>
      <c r="K120" s="214" t="s">
        <v>3</v>
      </c>
      <c r="L120" s="26"/>
      <c r="M120" s="115" t="s">
        <v>3</v>
      </c>
      <c r="N120" s="116" t="s">
        <v>44</v>
      </c>
      <c r="O120" s="117">
        <v>0</v>
      </c>
      <c r="P120" s="117">
        <f>O120*H120</f>
        <v>0</v>
      </c>
      <c r="Q120" s="117">
        <v>0</v>
      </c>
      <c r="R120" s="117">
        <f>Q120*H120</f>
        <v>0</v>
      </c>
      <c r="S120" s="117">
        <v>0</v>
      </c>
      <c r="T120" s="118">
        <f>S120*H120</f>
        <v>0</v>
      </c>
      <c r="AR120" s="119" t="s">
        <v>140</v>
      </c>
      <c r="AT120" s="119" t="s">
        <v>136</v>
      </c>
      <c r="AU120" s="119" t="s">
        <v>150</v>
      </c>
      <c r="AY120" s="14" t="s">
        <v>133</v>
      </c>
      <c r="BE120" s="120">
        <f>IF(N120="základní",J120,0)</f>
        <v>0</v>
      </c>
      <c r="BF120" s="120">
        <f>IF(N120="snížená",J120,0)</f>
        <v>0</v>
      </c>
      <c r="BG120" s="120">
        <f>IF(N120="zákl. přenesená",J120,0)</f>
        <v>0</v>
      </c>
      <c r="BH120" s="120">
        <f>IF(N120="sníž. přenesená",J120,0)</f>
        <v>0</v>
      </c>
      <c r="BI120" s="120">
        <f>IF(N120="nulová",J120,0)</f>
        <v>0</v>
      </c>
      <c r="BJ120" s="14" t="s">
        <v>81</v>
      </c>
      <c r="BK120" s="120">
        <f>ROUND(I120*H120,2)</f>
        <v>0</v>
      </c>
      <c r="BL120" s="14" t="s">
        <v>140</v>
      </c>
      <c r="BM120" s="119" t="s">
        <v>185</v>
      </c>
    </row>
    <row r="121" spans="2:65" s="1" customFormat="1">
      <c r="B121" s="26"/>
      <c r="D121" s="217" t="s">
        <v>142</v>
      </c>
      <c r="F121" s="218" t="s">
        <v>184</v>
      </c>
      <c r="L121" s="26"/>
      <c r="M121" s="121"/>
      <c r="T121" s="47"/>
      <c r="AT121" s="14" t="s">
        <v>142</v>
      </c>
      <c r="AU121" s="14" t="s">
        <v>150</v>
      </c>
    </row>
    <row r="122" spans="2:65" s="1" customFormat="1" ht="19.5">
      <c r="B122" s="26"/>
      <c r="D122" s="217" t="s">
        <v>143</v>
      </c>
      <c r="F122" s="219" t="s">
        <v>186</v>
      </c>
      <c r="L122" s="26"/>
      <c r="M122" s="121"/>
      <c r="T122" s="47"/>
      <c r="AT122" s="14" t="s">
        <v>143</v>
      </c>
      <c r="AU122" s="14" t="s">
        <v>150</v>
      </c>
    </row>
    <row r="123" spans="2:65" s="11" customFormat="1" ht="20.85" customHeight="1">
      <c r="B123" s="108"/>
      <c r="D123" s="109" t="s">
        <v>72</v>
      </c>
      <c r="E123" s="211" t="s">
        <v>187</v>
      </c>
      <c r="F123" s="211" t="s">
        <v>188</v>
      </c>
      <c r="J123" s="222">
        <f>BK123</f>
        <v>0</v>
      </c>
      <c r="L123" s="108"/>
      <c r="M123" s="110"/>
      <c r="P123" s="111">
        <f>SUM(P124:P135)</f>
        <v>0</v>
      </c>
      <c r="R123" s="111">
        <f>SUM(R124:R135)</f>
        <v>0</v>
      </c>
      <c r="T123" s="112">
        <f>SUM(T124:T135)</f>
        <v>0</v>
      </c>
      <c r="AR123" s="109" t="s">
        <v>81</v>
      </c>
      <c r="AT123" s="113" t="s">
        <v>72</v>
      </c>
      <c r="AU123" s="113" t="s">
        <v>83</v>
      </c>
      <c r="AY123" s="109" t="s">
        <v>133</v>
      </c>
      <c r="BK123" s="114">
        <f>SUM(BK124:BK135)</f>
        <v>0</v>
      </c>
    </row>
    <row r="124" spans="2:65" s="1" customFormat="1" ht="16.5" customHeight="1">
      <c r="B124" s="26"/>
      <c r="C124" s="212" t="s">
        <v>189</v>
      </c>
      <c r="D124" s="212" t="s">
        <v>136</v>
      </c>
      <c r="E124" s="213" t="s">
        <v>190</v>
      </c>
      <c r="F124" s="214" t="s">
        <v>191</v>
      </c>
      <c r="G124" s="215" t="s">
        <v>139</v>
      </c>
      <c r="H124" s="216">
        <v>1</v>
      </c>
      <c r="I124" s="224"/>
      <c r="J124" s="223">
        <f>ROUND(I124*H124,2)</f>
        <v>0</v>
      </c>
      <c r="K124" s="214" t="s">
        <v>3</v>
      </c>
      <c r="L124" s="26"/>
      <c r="M124" s="115" t="s">
        <v>3</v>
      </c>
      <c r="N124" s="116" t="s">
        <v>44</v>
      </c>
      <c r="O124" s="117">
        <v>0</v>
      </c>
      <c r="P124" s="117">
        <f>O124*H124</f>
        <v>0</v>
      </c>
      <c r="Q124" s="117">
        <v>0</v>
      </c>
      <c r="R124" s="117">
        <f>Q124*H124</f>
        <v>0</v>
      </c>
      <c r="S124" s="117">
        <v>0</v>
      </c>
      <c r="T124" s="118">
        <f>S124*H124</f>
        <v>0</v>
      </c>
      <c r="AR124" s="119" t="s">
        <v>140</v>
      </c>
      <c r="AT124" s="119" t="s">
        <v>136</v>
      </c>
      <c r="AU124" s="119" t="s">
        <v>150</v>
      </c>
      <c r="AY124" s="14" t="s">
        <v>133</v>
      </c>
      <c r="BE124" s="120">
        <f>IF(N124="základní",J124,0)</f>
        <v>0</v>
      </c>
      <c r="BF124" s="120">
        <f>IF(N124="snížená",J124,0)</f>
        <v>0</v>
      </c>
      <c r="BG124" s="120">
        <f>IF(N124="zákl. přenesená",J124,0)</f>
        <v>0</v>
      </c>
      <c r="BH124" s="120">
        <f>IF(N124="sníž. přenesená",J124,0)</f>
        <v>0</v>
      </c>
      <c r="BI124" s="120">
        <f>IF(N124="nulová",J124,0)</f>
        <v>0</v>
      </c>
      <c r="BJ124" s="14" t="s">
        <v>81</v>
      </c>
      <c r="BK124" s="120">
        <f>ROUND(I124*H124,2)</f>
        <v>0</v>
      </c>
      <c r="BL124" s="14" t="s">
        <v>140</v>
      </c>
      <c r="BM124" s="119" t="s">
        <v>192</v>
      </c>
    </row>
    <row r="125" spans="2:65" s="1" customFormat="1">
      <c r="B125" s="26"/>
      <c r="D125" s="217" t="s">
        <v>142</v>
      </c>
      <c r="F125" s="218" t="s">
        <v>191</v>
      </c>
      <c r="L125" s="26"/>
      <c r="M125" s="121"/>
      <c r="T125" s="47"/>
      <c r="AT125" s="14" t="s">
        <v>142</v>
      </c>
      <c r="AU125" s="14" t="s">
        <v>150</v>
      </c>
    </row>
    <row r="126" spans="2:65" s="1" customFormat="1" ht="195">
      <c r="B126" s="26"/>
      <c r="D126" s="217" t="s">
        <v>143</v>
      </c>
      <c r="F126" s="219" t="s">
        <v>626</v>
      </c>
      <c r="L126" s="26"/>
      <c r="M126" s="121"/>
      <c r="T126" s="47"/>
      <c r="V126" s="7"/>
      <c r="AT126" s="14" t="s">
        <v>143</v>
      </c>
      <c r="AU126" s="14" t="s">
        <v>150</v>
      </c>
    </row>
    <row r="127" spans="2:65" s="1" customFormat="1" ht="16.5" customHeight="1">
      <c r="B127" s="26"/>
      <c r="C127" s="212" t="s">
        <v>9</v>
      </c>
      <c r="D127" s="212" t="s">
        <v>136</v>
      </c>
      <c r="E127" s="213" t="s">
        <v>193</v>
      </c>
      <c r="F127" s="214" t="s">
        <v>194</v>
      </c>
      <c r="G127" s="215" t="s">
        <v>139</v>
      </c>
      <c r="H127" s="216">
        <v>1</v>
      </c>
      <c r="I127" s="224"/>
      <c r="J127" s="223">
        <f>ROUND(I127*H127,2)</f>
        <v>0</v>
      </c>
      <c r="K127" s="214" t="s">
        <v>3</v>
      </c>
      <c r="L127" s="26"/>
      <c r="M127" s="115" t="s">
        <v>3</v>
      </c>
      <c r="N127" s="116" t="s">
        <v>44</v>
      </c>
      <c r="O127" s="117">
        <v>0</v>
      </c>
      <c r="P127" s="117">
        <f>O127*H127</f>
        <v>0</v>
      </c>
      <c r="Q127" s="117">
        <v>0</v>
      </c>
      <c r="R127" s="117">
        <f>Q127*H127</f>
        <v>0</v>
      </c>
      <c r="S127" s="117">
        <v>0</v>
      </c>
      <c r="T127" s="118">
        <f>S127*H127</f>
        <v>0</v>
      </c>
      <c r="AR127" s="119" t="s">
        <v>140</v>
      </c>
      <c r="AT127" s="119" t="s">
        <v>136</v>
      </c>
      <c r="AU127" s="119" t="s">
        <v>150</v>
      </c>
      <c r="AY127" s="14" t="s">
        <v>133</v>
      </c>
      <c r="BE127" s="120">
        <f>IF(N127="základní",J127,0)</f>
        <v>0</v>
      </c>
      <c r="BF127" s="120">
        <f>IF(N127="snížená",J127,0)</f>
        <v>0</v>
      </c>
      <c r="BG127" s="120">
        <f>IF(N127="zákl. přenesená",J127,0)</f>
        <v>0</v>
      </c>
      <c r="BH127" s="120">
        <f>IF(N127="sníž. přenesená",J127,0)</f>
        <v>0</v>
      </c>
      <c r="BI127" s="120">
        <f>IF(N127="nulová",J127,0)</f>
        <v>0</v>
      </c>
      <c r="BJ127" s="14" t="s">
        <v>81</v>
      </c>
      <c r="BK127" s="120">
        <f>ROUND(I127*H127,2)</f>
        <v>0</v>
      </c>
      <c r="BL127" s="14" t="s">
        <v>140</v>
      </c>
      <c r="BM127" s="119" t="s">
        <v>195</v>
      </c>
    </row>
    <row r="128" spans="2:65" s="1" customFormat="1">
      <c r="B128" s="26"/>
      <c r="D128" s="217" t="s">
        <v>142</v>
      </c>
      <c r="F128" s="218" t="s">
        <v>194</v>
      </c>
      <c r="L128" s="26"/>
      <c r="M128" s="121"/>
      <c r="T128" s="47"/>
      <c r="AT128" s="14" t="s">
        <v>142</v>
      </c>
      <c r="AU128" s="14" t="s">
        <v>150</v>
      </c>
    </row>
    <row r="129" spans="2:65" s="1" customFormat="1" ht="156">
      <c r="B129" s="26"/>
      <c r="D129" s="217" t="s">
        <v>143</v>
      </c>
      <c r="F129" s="219" t="s">
        <v>624</v>
      </c>
      <c r="L129" s="26"/>
      <c r="M129" s="121"/>
      <c r="T129" s="47"/>
      <c r="V129" s="7"/>
      <c r="AT129" s="14" t="s">
        <v>143</v>
      </c>
      <c r="AU129" s="14" t="s">
        <v>150</v>
      </c>
    </row>
    <row r="130" spans="2:65" s="1" customFormat="1" ht="16.5" customHeight="1">
      <c r="B130" s="26"/>
      <c r="C130" s="212" t="s">
        <v>196</v>
      </c>
      <c r="D130" s="212" t="s">
        <v>136</v>
      </c>
      <c r="E130" s="213" t="s">
        <v>197</v>
      </c>
      <c r="F130" s="214" t="s">
        <v>198</v>
      </c>
      <c r="G130" s="215" t="s">
        <v>139</v>
      </c>
      <c r="H130" s="216">
        <v>1</v>
      </c>
      <c r="I130" s="224"/>
      <c r="J130" s="223">
        <f>ROUND(I130*H130,2)</f>
        <v>0</v>
      </c>
      <c r="K130" s="214" t="s">
        <v>3</v>
      </c>
      <c r="L130" s="26"/>
      <c r="M130" s="115" t="s">
        <v>3</v>
      </c>
      <c r="N130" s="116" t="s">
        <v>44</v>
      </c>
      <c r="O130" s="117">
        <v>0</v>
      </c>
      <c r="P130" s="117">
        <f>O130*H130</f>
        <v>0</v>
      </c>
      <c r="Q130" s="117">
        <v>0</v>
      </c>
      <c r="R130" s="117">
        <f>Q130*H130</f>
        <v>0</v>
      </c>
      <c r="S130" s="117">
        <v>0</v>
      </c>
      <c r="T130" s="118">
        <f>S130*H130</f>
        <v>0</v>
      </c>
      <c r="AR130" s="119" t="s">
        <v>140</v>
      </c>
      <c r="AT130" s="119" t="s">
        <v>136</v>
      </c>
      <c r="AU130" s="119" t="s">
        <v>150</v>
      </c>
      <c r="AY130" s="14" t="s">
        <v>133</v>
      </c>
      <c r="BE130" s="120">
        <f>IF(N130="základní",J130,0)</f>
        <v>0</v>
      </c>
      <c r="BF130" s="120">
        <f>IF(N130="snížená",J130,0)</f>
        <v>0</v>
      </c>
      <c r="BG130" s="120">
        <f>IF(N130="zákl. přenesená",J130,0)</f>
        <v>0</v>
      </c>
      <c r="BH130" s="120">
        <f>IF(N130="sníž. přenesená",J130,0)</f>
        <v>0</v>
      </c>
      <c r="BI130" s="120">
        <f>IF(N130="nulová",J130,0)</f>
        <v>0</v>
      </c>
      <c r="BJ130" s="14" t="s">
        <v>81</v>
      </c>
      <c r="BK130" s="120">
        <f>ROUND(I130*H130,2)</f>
        <v>0</v>
      </c>
      <c r="BL130" s="14" t="s">
        <v>140</v>
      </c>
      <c r="BM130" s="119" t="s">
        <v>199</v>
      </c>
    </row>
    <row r="131" spans="2:65" s="1" customFormat="1">
      <c r="B131" s="26"/>
      <c r="D131" s="217" t="s">
        <v>142</v>
      </c>
      <c r="F131" s="218" t="s">
        <v>198</v>
      </c>
      <c r="L131" s="26"/>
      <c r="M131" s="121"/>
      <c r="T131" s="47"/>
      <c r="AT131" s="14" t="s">
        <v>142</v>
      </c>
      <c r="AU131" s="14" t="s">
        <v>150</v>
      </c>
    </row>
    <row r="132" spans="2:65" s="1" customFormat="1" ht="175.5">
      <c r="B132" s="26"/>
      <c r="D132" s="217" t="s">
        <v>143</v>
      </c>
      <c r="F132" s="219" t="s">
        <v>625</v>
      </c>
      <c r="L132" s="26"/>
      <c r="M132" s="121"/>
      <c r="T132" s="47"/>
      <c r="V132" s="7"/>
      <c r="AT132" s="14" t="s">
        <v>143</v>
      </c>
      <c r="AU132" s="14" t="s">
        <v>150</v>
      </c>
    </row>
    <row r="133" spans="2:65" s="1" customFormat="1" ht="16.5" customHeight="1">
      <c r="B133" s="26"/>
      <c r="C133" s="212" t="s">
        <v>163</v>
      </c>
      <c r="D133" s="212" t="s">
        <v>136</v>
      </c>
      <c r="E133" s="213" t="s">
        <v>201</v>
      </c>
      <c r="F133" s="214" t="s">
        <v>202</v>
      </c>
      <c r="G133" s="215" t="s">
        <v>139</v>
      </c>
      <c r="H133" s="216">
        <v>1</v>
      </c>
      <c r="I133" s="224"/>
      <c r="J133" s="223">
        <f>ROUND(I133*H133,2)</f>
        <v>0</v>
      </c>
      <c r="K133" s="214" t="s">
        <v>3</v>
      </c>
      <c r="L133" s="26"/>
      <c r="M133" s="115" t="s">
        <v>3</v>
      </c>
      <c r="N133" s="116" t="s">
        <v>44</v>
      </c>
      <c r="O133" s="117">
        <v>0</v>
      </c>
      <c r="P133" s="117">
        <f>O133*H133</f>
        <v>0</v>
      </c>
      <c r="Q133" s="117">
        <v>0</v>
      </c>
      <c r="R133" s="117">
        <f>Q133*H133</f>
        <v>0</v>
      </c>
      <c r="S133" s="117">
        <v>0</v>
      </c>
      <c r="T133" s="118">
        <f>S133*H133</f>
        <v>0</v>
      </c>
      <c r="AR133" s="119" t="s">
        <v>140</v>
      </c>
      <c r="AT133" s="119" t="s">
        <v>136</v>
      </c>
      <c r="AU133" s="119" t="s">
        <v>150</v>
      </c>
      <c r="AY133" s="14" t="s">
        <v>133</v>
      </c>
      <c r="BE133" s="120">
        <f>IF(N133="základní",J133,0)</f>
        <v>0</v>
      </c>
      <c r="BF133" s="120">
        <f>IF(N133="snížená",J133,0)</f>
        <v>0</v>
      </c>
      <c r="BG133" s="120">
        <f>IF(N133="zákl. přenesená",J133,0)</f>
        <v>0</v>
      </c>
      <c r="BH133" s="120">
        <f>IF(N133="sníž. přenesená",J133,0)</f>
        <v>0</v>
      </c>
      <c r="BI133" s="120">
        <f>IF(N133="nulová",J133,0)</f>
        <v>0</v>
      </c>
      <c r="BJ133" s="14" t="s">
        <v>81</v>
      </c>
      <c r="BK133" s="120">
        <f>ROUND(I133*H133,2)</f>
        <v>0</v>
      </c>
      <c r="BL133" s="14" t="s">
        <v>140</v>
      </c>
      <c r="BM133" s="119" t="s">
        <v>203</v>
      </c>
    </row>
    <row r="134" spans="2:65" s="1" customFormat="1">
      <c r="B134" s="26"/>
      <c r="D134" s="217" t="s">
        <v>142</v>
      </c>
      <c r="F134" s="218" t="s">
        <v>202</v>
      </c>
      <c r="L134" s="26"/>
      <c r="M134" s="121"/>
      <c r="T134" s="47"/>
      <c r="AT134" s="14" t="s">
        <v>142</v>
      </c>
      <c r="AU134" s="14" t="s">
        <v>150</v>
      </c>
    </row>
    <row r="135" spans="2:65" s="1" customFormat="1" ht="19.5">
      <c r="B135" s="26"/>
      <c r="D135" s="217" t="s">
        <v>143</v>
      </c>
      <c r="F135" s="219" t="s">
        <v>204</v>
      </c>
      <c r="L135" s="26"/>
      <c r="M135" s="121"/>
      <c r="T135" s="47"/>
      <c r="AT135" s="14" t="s">
        <v>143</v>
      </c>
      <c r="AU135" s="14" t="s">
        <v>150</v>
      </c>
    </row>
    <row r="136" spans="2:65" s="11" customFormat="1" ht="25.9" customHeight="1">
      <c r="B136" s="108"/>
      <c r="D136" s="109" t="s">
        <v>72</v>
      </c>
      <c r="E136" s="210" t="s">
        <v>205</v>
      </c>
      <c r="F136" s="210" t="s">
        <v>206</v>
      </c>
      <c r="J136" s="221">
        <f>BK136</f>
        <v>0</v>
      </c>
      <c r="L136" s="108"/>
      <c r="M136" s="110"/>
      <c r="P136" s="111">
        <f>P137</f>
        <v>0</v>
      </c>
      <c r="R136" s="111">
        <f>R137</f>
        <v>0</v>
      </c>
      <c r="T136" s="112">
        <f>T137</f>
        <v>0</v>
      </c>
      <c r="AR136" s="109" t="s">
        <v>140</v>
      </c>
      <c r="AT136" s="113" t="s">
        <v>72</v>
      </c>
      <c r="AU136" s="113" t="s">
        <v>73</v>
      </c>
      <c r="AY136" s="109" t="s">
        <v>133</v>
      </c>
      <c r="BK136" s="114">
        <f>BK137</f>
        <v>0</v>
      </c>
    </row>
    <row r="137" spans="2:65" s="11" customFormat="1" ht="22.9" customHeight="1">
      <c r="B137" s="108"/>
      <c r="D137" s="109" t="s">
        <v>72</v>
      </c>
      <c r="E137" s="211" t="s">
        <v>207</v>
      </c>
      <c r="F137" s="211" t="s">
        <v>208</v>
      </c>
      <c r="J137" s="222">
        <f>BK137</f>
        <v>0</v>
      </c>
      <c r="L137" s="108"/>
      <c r="M137" s="110"/>
      <c r="P137" s="111">
        <f>SUM(P138:P143)</f>
        <v>0</v>
      </c>
      <c r="R137" s="111">
        <f>SUM(R138:R143)</f>
        <v>0</v>
      </c>
      <c r="T137" s="112">
        <f>SUM(T138:T143)</f>
        <v>0</v>
      </c>
      <c r="AR137" s="109" t="s">
        <v>83</v>
      </c>
      <c r="AT137" s="113" t="s">
        <v>72</v>
      </c>
      <c r="AU137" s="113" t="s">
        <v>81</v>
      </c>
      <c r="AY137" s="109" t="s">
        <v>133</v>
      </c>
      <c r="BK137" s="114">
        <f>SUM(BK138:BK143)</f>
        <v>0</v>
      </c>
    </row>
    <row r="138" spans="2:65" s="1" customFormat="1" ht="16.5" customHeight="1">
      <c r="B138" s="26"/>
      <c r="C138" s="212" t="s">
        <v>209</v>
      </c>
      <c r="D138" s="212" t="s">
        <v>136</v>
      </c>
      <c r="E138" s="213" t="s">
        <v>210</v>
      </c>
      <c r="F138" s="214" t="s">
        <v>211</v>
      </c>
      <c r="G138" s="215" t="s">
        <v>139</v>
      </c>
      <c r="H138" s="216">
        <v>1</v>
      </c>
      <c r="I138" s="224"/>
      <c r="J138" s="223">
        <f>ROUND(I138*H138,2)</f>
        <v>0</v>
      </c>
      <c r="K138" s="214" t="s">
        <v>3</v>
      </c>
      <c r="L138" s="26"/>
      <c r="M138" s="115" t="s">
        <v>3</v>
      </c>
      <c r="N138" s="116" t="s">
        <v>44</v>
      </c>
      <c r="O138" s="117">
        <v>0</v>
      </c>
      <c r="P138" s="117">
        <f>O138*H138</f>
        <v>0</v>
      </c>
      <c r="Q138" s="117">
        <v>0</v>
      </c>
      <c r="R138" s="117">
        <f>Q138*H138</f>
        <v>0</v>
      </c>
      <c r="S138" s="117">
        <v>0</v>
      </c>
      <c r="T138" s="118">
        <f>S138*H138</f>
        <v>0</v>
      </c>
      <c r="AR138" s="119" t="s">
        <v>167</v>
      </c>
      <c r="AT138" s="119" t="s">
        <v>136</v>
      </c>
      <c r="AU138" s="119" t="s">
        <v>83</v>
      </c>
      <c r="AY138" s="14" t="s">
        <v>133</v>
      </c>
      <c r="BE138" s="120">
        <f>IF(N138="základní",J138,0)</f>
        <v>0</v>
      </c>
      <c r="BF138" s="120">
        <f>IF(N138="snížená",J138,0)</f>
        <v>0</v>
      </c>
      <c r="BG138" s="120">
        <f>IF(N138="zákl. přenesená",J138,0)</f>
        <v>0</v>
      </c>
      <c r="BH138" s="120">
        <f>IF(N138="sníž. přenesená",J138,0)</f>
        <v>0</v>
      </c>
      <c r="BI138" s="120">
        <f>IF(N138="nulová",J138,0)</f>
        <v>0</v>
      </c>
      <c r="BJ138" s="14" t="s">
        <v>81</v>
      </c>
      <c r="BK138" s="120">
        <f>ROUND(I138*H138,2)</f>
        <v>0</v>
      </c>
      <c r="BL138" s="14" t="s">
        <v>167</v>
      </c>
      <c r="BM138" s="119" t="s">
        <v>212</v>
      </c>
    </row>
    <row r="139" spans="2:65" s="1" customFormat="1">
      <c r="B139" s="26"/>
      <c r="D139" s="217" t="s">
        <v>142</v>
      </c>
      <c r="F139" s="218" t="s">
        <v>211</v>
      </c>
      <c r="L139" s="26"/>
      <c r="M139" s="121"/>
      <c r="T139" s="47"/>
      <c r="AT139" s="14" t="s">
        <v>142</v>
      </c>
      <c r="AU139" s="14" t="s">
        <v>83</v>
      </c>
    </row>
    <row r="140" spans="2:65" s="1" customFormat="1" ht="29.25">
      <c r="B140" s="26"/>
      <c r="D140" s="217" t="s">
        <v>143</v>
      </c>
      <c r="F140" s="219" t="s">
        <v>213</v>
      </c>
      <c r="L140" s="26"/>
      <c r="M140" s="121"/>
      <c r="T140" s="47"/>
      <c r="AT140" s="14" t="s">
        <v>143</v>
      </c>
      <c r="AU140" s="14" t="s">
        <v>83</v>
      </c>
    </row>
    <row r="141" spans="2:65" s="1" customFormat="1" ht="16.5" customHeight="1">
      <c r="B141" s="26"/>
      <c r="C141" s="212" t="s">
        <v>167</v>
      </c>
      <c r="D141" s="212" t="s">
        <v>136</v>
      </c>
      <c r="E141" s="213" t="s">
        <v>214</v>
      </c>
      <c r="F141" s="214" t="s">
        <v>215</v>
      </c>
      <c r="G141" s="215" t="s">
        <v>139</v>
      </c>
      <c r="H141" s="216">
        <v>1</v>
      </c>
      <c r="I141" s="224"/>
      <c r="J141" s="223">
        <f>ROUND(I141*H141,2)</f>
        <v>0</v>
      </c>
      <c r="K141" s="214" t="s">
        <v>3</v>
      </c>
      <c r="L141" s="26"/>
      <c r="M141" s="115" t="s">
        <v>3</v>
      </c>
      <c r="N141" s="116" t="s">
        <v>44</v>
      </c>
      <c r="O141" s="117">
        <v>0</v>
      </c>
      <c r="P141" s="117">
        <f>O141*H141</f>
        <v>0</v>
      </c>
      <c r="Q141" s="117">
        <v>0</v>
      </c>
      <c r="R141" s="117">
        <f>Q141*H141</f>
        <v>0</v>
      </c>
      <c r="S141" s="117">
        <v>0</v>
      </c>
      <c r="T141" s="118">
        <f>S141*H141</f>
        <v>0</v>
      </c>
      <c r="AR141" s="119" t="s">
        <v>167</v>
      </c>
      <c r="AT141" s="119" t="s">
        <v>136</v>
      </c>
      <c r="AU141" s="119" t="s">
        <v>83</v>
      </c>
      <c r="AY141" s="14" t="s">
        <v>133</v>
      </c>
      <c r="BE141" s="120">
        <f>IF(N141="základní",J141,0)</f>
        <v>0</v>
      </c>
      <c r="BF141" s="120">
        <f>IF(N141="snížená",J141,0)</f>
        <v>0</v>
      </c>
      <c r="BG141" s="120">
        <f>IF(N141="zákl. přenesená",J141,0)</f>
        <v>0</v>
      </c>
      <c r="BH141" s="120">
        <f>IF(N141="sníž. přenesená",J141,0)</f>
        <v>0</v>
      </c>
      <c r="BI141" s="120">
        <f>IF(N141="nulová",J141,0)</f>
        <v>0</v>
      </c>
      <c r="BJ141" s="14" t="s">
        <v>81</v>
      </c>
      <c r="BK141" s="120">
        <f>ROUND(I141*H141,2)</f>
        <v>0</v>
      </c>
      <c r="BL141" s="14" t="s">
        <v>167</v>
      </c>
      <c r="BM141" s="119" t="s">
        <v>216</v>
      </c>
    </row>
    <row r="142" spans="2:65" s="1" customFormat="1">
      <c r="B142" s="26"/>
      <c r="D142" s="217" t="s">
        <v>142</v>
      </c>
      <c r="F142" s="218" t="s">
        <v>215</v>
      </c>
      <c r="L142" s="26"/>
      <c r="M142" s="121"/>
      <c r="T142" s="47"/>
      <c r="AT142" s="14" t="s">
        <v>142</v>
      </c>
      <c r="AU142" s="14" t="s">
        <v>83</v>
      </c>
    </row>
    <row r="143" spans="2:65" s="1" customFormat="1" ht="19.5">
      <c r="B143" s="26"/>
      <c r="D143" s="217" t="s">
        <v>143</v>
      </c>
      <c r="F143" s="219" t="s">
        <v>217</v>
      </c>
      <c r="L143" s="26"/>
      <c r="M143" s="122"/>
      <c r="N143" s="123"/>
      <c r="O143" s="123"/>
      <c r="P143" s="123"/>
      <c r="Q143" s="123"/>
      <c r="R143" s="123"/>
      <c r="S143" s="123"/>
      <c r="T143" s="124"/>
      <c r="AT143" s="14" t="s">
        <v>143</v>
      </c>
      <c r="AU143" s="14" t="s">
        <v>83</v>
      </c>
    </row>
    <row r="144" spans="2:65" s="1" customFormat="1" ht="6.95" customHeight="1">
      <c r="B144" s="35"/>
      <c r="C144" s="36"/>
      <c r="D144" s="36"/>
      <c r="E144" s="36"/>
      <c r="F144" s="36"/>
      <c r="G144" s="36"/>
      <c r="H144" s="36"/>
      <c r="I144" s="36"/>
      <c r="J144" s="36"/>
      <c r="K144" s="36"/>
      <c r="L144" s="26"/>
    </row>
  </sheetData>
  <sheetProtection algorithmName="SHA-512" hashValue="oJm3KmTvhGQrxWc0NprADEUdaGa1H36fdR/XZKoiG0im1gDvnOBn6EPXH3drNwrt9+/sWLPhSx7i94pyqHqUpw==" saltValue="uFU3M04kk1RzZttQFpNK0w==" spinCount="100000" sheet="1" objects="1" scenarios="1"/>
  <protectedRanges>
    <protectedRange sqref="I90 I94 I97 I102 I105 I108 I111 I114 I117 I120 I124 I127 I130 I133 I138 I141" name="Oblast1"/>
  </protectedRanges>
  <autoFilter ref="C86:K143" xr:uid="{00000000-0009-0000-0000-000001000000}"/>
  <mergeCells count="9">
    <mergeCell ref="E50:H50"/>
    <mergeCell ref="E77:H77"/>
    <mergeCell ref="E79:H79"/>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42"/>
  <sheetViews>
    <sheetView showGridLines="0" zoomScaleNormal="100" workbookViewId="0">
      <selection activeCell="C2" sqref="C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68"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5" t="s">
        <v>6</v>
      </c>
      <c r="M2" s="226"/>
      <c r="N2" s="226"/>
      <c r="O2" s="226"/>
      <c r="P2" s="226"/>
      <c r="Q2" s="226"/>
      <c r="R2" s="226"/>
      <c r="S2" s="226"/>
      <c r="T2" s="226"/>
      <c r="U2" s="226"/>
      <c r="V2" s="226"/>
      <c r="AT2" s="14" t="s">
        <v>86</v>
      </c>
    </row>
    <row r="3" spans="2:46" ht="6.95" customHeight="1">
      <c r="B3" s="15"/>
      <c r="C3" s="16"/>
      <c r="D3" s="16"/>
      <c r="E3" s="16"/>
      <c r="F3" s="16"/>
      <c r="G3" s="16"/>
      <c r="H3" s="16"/>
      <c r="I3" s="16"/>
      <c r="J3" s="16"/>
      <c r="K3" s="16"/>
      <c r="L3" s="17"/>
      <c r="AT3" s="14" t="s">
        <v>83</v>
      </c>
    </row>
    <row r="4" spans="2:46" ht="24.95" customHeight="1">
      <c r="B4" s="17"/>
      <c r="D4" s="18" t="s">
        <v>103</v>
      </c>
      <c r="L4" s="17"/>
      <c r="M4" s="79" t="s">
        <v>11</v>
      </c>
      <c r="AT4" s="14" t="s">
        <v>4</v>
      </c>
    </row>
    <row r="5" spans="2:46" ht="6.95" customHeight="1">
      <c r="B5" s="17"/>
      <c r="L5" s="17"/>
    </row>
    <row r="6" spans="2:46" ht="12" customHeight="1">
      <c r="B6" s="17"/>
      <c r="D6" s="23" t="s">
        <v>15</v>
      </c>
      <c r="L6" s="17"/>
    </row>
    <row r="7" spans="2:46" ht="16.5" customHeight="1">
      <c r="B7" s="17"/>
      <c r="E7" s="259" t="str">
        <f>'Rekapitulace '!K6</f>
        <v>ZŠ a MŠ Okružní 1580/57, Aš - stavební úpravy</v>
      </c>
      <c r="F7" s="260"/>
      <c r="G7" s="260"/>
      <c r="H7" s="260"/>
      <c r="L7" s="17"/>
    </row>
    <row r="8" spans="2:46" s="1" customFormat="1" ht="12" customHeight="1">
      <c r="B8" s="26"/>
      <c r="D8" s="23" t="s">
        <v>104</v>
      </c>
      <c r="L8" s="26"/>
    </row>
    <row r="9" spans="2:46" s="1" customFormat="1" ht="16.5" customHeight="1">
      <c r="B9" s="26"/>
      <c r="E9" s="249" t="s">
        <v>218</v>
      </c>
      <c r="F9" s="258"/>
      <c r="G9" s="258"/>
      <c r="H9" s="258"/>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'!AN13</f>
        <v/>
      </c>
      <c r="L17" s="26"/>
    </row>
    <row r="18" spans="2:12" s="1" customFormat="1" ht="18" customHeight="1">
      <c r="B18" s="26"/>
      <c r="E18" s="234" t="str">
        <f>'Rekapitulace '!E14</f>
        <v xml:space="preserve"> </v>
      </c>
      <c r="F18" s="234"/>
      <c r="G18" s="234"/>
      <c r="H18" s="234"/>
      <c r="I18" s="23" t="s">
        <v>27</v>
      </c>
      <c r="J18" s="21" t="str">
        <f>'Rekapitulace '!AN14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36" t="s">
        <v>38</v>
      </c>
      <c r="F27" s="236"/>
      <c r="G27" s="236"/>
      <c r="H27" s="236"/>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ROUND(J86,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ROUND((SUM(BE86:BE141)),  2)</f>
        <v>0</v>
      </c>
      <c r="I33" s="83">
        <v>0.21</v>
      </c>
      <c r="J33" s="82">
        <f>ROUND(((SUM(BE86:BE141))*I33),  2)</f>
        <v>0</v>
      </c>
      <c r="L33" s="26"/>
    </row>
    <row r="34" spans="2:12" s="1" customFormat="1" ht="14.45" customHeight="1">
      <c r="B34" s="26"/>
      <c r="E34" s="23" t="s">
        <v>45</v>
      </c>
      <c r="F34" s="82">
        <f>ROUND((SUM(BF86:BF141)),  2)</f>
        <v>0</v>
      </c>
      <c r="I34" s="83">
        <v>0.12</v>
      </c>
      <c r="J34" s="82">
        <f>ROUND(((SUM(BF86:BF141))*I34),  2)</f>
        <v>0</v>
      </c>
      <c r="L34" s="26"/>
    </row>
    <row r="35" spans="2:12" s="1" customFormat="1" ht="14.45" hidden="1" customHeight="1">
      <c r="B35" s="26"/>
      <c r="E35" s="23" t="s">
        <v>46</v>
      </c>
      <c r="F35" s="82">
        <f>ROUND((SUM(BG86:BG141)),  2)</f>
        <v>0</v>
      </c>
      <c r="I35" s="83">
        <v>0.21</v>
      </c>
      <c r="J35" s="82">
        <f>0</f>
        <v>0</v>
      </c>
      <c r="L35" s="26"/>
    </row>
    <row r="36" spans="2:12" s="1" customFormat="1" ht="14.45" hidden="1" customHeight="1">
      <c r="B36" s="26"/>
      <c r="E36" s="23" t="s">
        <v>47</v>
      </c>
      <c r="F36" s="82">
        <f>ROUND((SUM(BH86:BH141)),  2)</f>
        <v>0</v>
      </c>
      <c r="I36" s="83">
        <v>0.12</v>
      </c>
      <c r="J36" s="82">
        <f>0</f>
        <v>0</v>
      </c>
      <c r="L36" s="26"/>
    </row>
    <row r="37" spans="2:12" s="1" customFormat="1" ht="14.45" hidden="1" customHeight="1">
      <c r="B37" s="26"/>
      <c r="E37" s="23" t="s">
        <v>48</v>
      </c>
      <c r="F37" s="82">
        <f>ROUND((SUM(BI86:BI141)),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106</v>
      </c>
      <c r="L45" s="26"/>
    </row>
    <row r="46" spans="2:12" s="1" customFormat="1" ht="6.95" customHeight="1">
      <c r="B46" s="26"/>
      <c r="L46" s="26"/>
    </row>
    <row r="47" spans="2:12" s="1" customFormat="1" ht="12" customHeight="1">
      <c r="B47" s="26"/>
      <c r="C47" s="23" t="s">
        <v>15</v>
      </c>
      <c r="L47" s="26"/>
    </row>
    <row r="48" spans="2:12" s="1" customFormat="1" ht="16.5" customHeight="1">
      <c r="B48" s="26"/>
      <c r="E48" s="259" t="str">
        <f>E7</f>
        <v>ZŠ a MŠ Okružní 1580/57, Aš - stavební úpravy</v>
      </c>
      <c r="F48" s="260"/>
      <c r="G48" s="260"/>
      <c r="H48" s="260"/>
      <c r="L48" s="26"/>
    </row>
    <row r="49" spans="2:47" s="1" customFormat="1" ht="12" customHeight="1">
      <c r="B49" s="26"/>
      <c r="C49" s="23" t="s">
        <v>104</v>
      </c>
      <c r="L49" s="26"/>
    </row>
    <row r="50" spans="2:47" s="1" customFormat="1" ht="16.5" customHeight="1">
      <c r="B50" s="26"/>
      <c r="E50" s="249" t="str">
        <f>E9</f>
        <v>2.02 - IT učebna</v>
      </c>
      <c r="F50" s="258"/>
      <c r="G50" s="258"/>
      <c r="H50" s="258"/>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107</v>
      </c>
      <c r="D57" s="84"/>
      <c r="E57" s="84"/>
      <c r="F57" s="84"/>
      <c r="G57" s="84"/>
      <c r="H57" s="84"/>
      <c r="I57" s="84"/>
      <c r="J57" s="91" t="s">
        <v>108</v>
      </c>
      <c r="K57" s="84"/>
      <c r="L57" s="26"/>
    </row>
    <row r="58" spans="2:47" s="1" customFormat="1" ht="10.35" customHeight="1">
      <c r="B58" s="26"/>
      <c r="L58" s="26"/>
    </row>
    <row r="59" spans="2:47" s="1" customFormat="1" ht="22.9" customHeight="1">
      <c r="B59" s="26"/>
      <c r="C59" s="92" t="s">
        <v>71</v>
      </c>
      <c r="J59" s="57">
        <f>J86</f>
        <v>0</v>
      </c>
      <c r="L59" s="26"/>
      <c r="AU59" s="14" t="s">
        <v>109</v>
      </c>
    </row>
    <row r="60" spans="2:47" s="8" customFormat="1" ht="24.95" customHeight="1">
      <c r="B60" s="93"/>
      <c r="D60" s="94" t="s">
        <v>110</v>
      </c>
      <c r="E60" s="95"/>
      <c r="F60" s="95"/>
      <c r="G60" s="95"/>
      <c r="H60" s="95"/>
      <c r="I60" s="95"/>
      <c r="J60" s="96">
        <f>J87</f>
        <v>0</v>
      </c>
      <c r="L60" s="93"/>
    </row>
    <row r="61" spans="2:47" s="9" customFormat="1" ht="19.899999999999999" customHeight="1">
      <c r="B61" s="97"/>
      <c r="D61" s="98" t="s">
        <v>219</v>
      </c>
      <c r="E61" s="99"/>
      <c r="F61" s="99"/>
      <c r="G61" s="99"/>
      <c r="H61" s="99"/>
      <c r="I61" s="99"/>
      <c r="J61" s="100">
        <f>J88</f>
        <v>0</v>
      </c>
      <c r="L61" s="97"/>
    </row>
    <row r="62" spans="2:47" s="9" customFormat="1" ht="19.899999999999999" customHeight="1">
      <c r="B62" s="97"/>
      <c r="D62" s="98" t="s">
        <v>220</v>
      </c>
      <c r="E62" s="99"/>
      <c r="F62" s="99"/>
      <c r="G62" s="99"/>
      <c r="H62" s="99"/>
      <c r="I62" s="99"/>
      <c r="J62" s="100">
        <f>J92</f>
        <v>0</v>
      </c>
      <c r="L62" s="97"/>
    </row>
    <row r="63" spans="2:47" s="9" customFormat="1" ht="14.85" customHeight="1">
      <c r="B63" s="97"/>
      <c r="D63" s="98" t="s">
        <v>221</v>
      </c>
      <c r="E63" s="99"/>
      <c r="F63" s="99"/>
      <c r="G63" s="99"/>
      <c r="H63" s="99"/>
      <c r="I63" s="99"/>
      <c r="J63" s="100">
        <f>J93</f>
        <v>0</v>
      </c>
      <c r="L63" s="97"/>
    </row>
    <row r="64" spans="2:47" s="9" customFormat="1" ht="14.85" customHeight="1">
      <c r="B64" s="97"/>
      <c r="D64" s="98" t="s">
        <v>222</v>
      </c>
      <c r="E64" s="99"/>
      <c r="F64" s="99"/>
      <c r="G64" s="99"/>
      <c r="H64" s="99"/>
      <c r="I64" s="99"/>
      <c r="J64" s="100">
        <f>J115</f>
        <v>0</v>
      </c>
      <c r="L64" s="97"/>
    </row>
    <row r="65" spans="2:12" s="8" customFormat="1" ht="24.95" customHeight="1">
      <c r="B65" s="93"/>
      <c r="D65" s="94" t="s">
        <v>116</v>
      </c>
      <c r="E65" s="95"/>
      <c r="F65" s="95"/>
      <c r="G65" s="95"/>
      <c r="H65" s="95"/>
      <c r="I65" s="95"/>
      <c r="J65" s="96">
        <f>J128</f>
        <v>0</v>
      </c>
      <c r="L65" s="93"/>
    </row>
    <row r="66" spans="2:12" s="9" customFormat="1" ht="19.899999999999999" customHeight="1">
      <c r="B66" s="97"/>
      <c r="D66" s="98" t="s">
        <v>117</v>
      </c>
      <c r="E66" s="99"/>
      <c r="F66" s="99"/>
      <c r="G66" s="99"/>
      <c r="H66" s="99"/>
      <c r="I66" s="99"/>
      <c r="J66" s="100">
        <f>J129</f>
        <v>0</v>
      </c>
      <c r="L66" s="97"/>
    </row>
    <row r="67" spans="2:12" s="1" customFormat="1" ht="21.75" customHeight="1">
      <c r="B67" s="26"/>
      <c r="L67" s="26"/>
    </row>
    <row r="68" spans="2:12" s="1" customFormat="1" ht="6.95" customHeight="1">
      <c r="B68" s="35"/>
      <c r="C68" s="36"/>
      <c r="D68" s="36"/>
      <c r="E68" s="36"/>
      <c r="F68" s="36"/>
      <c r="G68" s="36"/>
      <c r="H68" s="36"/>
      <c r="I68" s="36"/>
      <c r="J68" s="36"/>
      <c r="K68" s="36"/>
      <c r="L68" s="26"/>
    </row>
    <row r="72" spans="2:12" s="1" customFormat="1" ht="6.95" customHeight="1">
      <c r="B72" s="37"/>
      <c r="C72" s="38"/>
      <c r="D72" s="38"/>
      <c r="E72" s="38"/>
      <c r="F72" s="38"/>
      <c r="G72" s="38"/>
      <c r="H72" s="38"/>
      <c r="I72" s="38"/>
      <c r="J72" s="38"/>
      <c r="K72" s="38"/>
      <c r="L72" s="26"/>
    </row>
    <row r="73" spans="2:12" s="1" customFormat="1" ht="24.95" customHeight="1">
      <c r="B73" s="26"/>
      <c r="C73" s="18" t="s">
        <v>118</v>
      </c>
      <c r="L73" s="26"/>
    </row>
    <row r="74" spans="2:12" s="1" customFormat="1" ht="6.95" customHeight="1">
      <c r="B74" s="26"/>
      <c r="L74" s="26"/>
    </row>
    <row r="75" spans="2:12" s="1" customFormat="1" ht="12" customHeight="1">
      <c r="B75" s="26"/>
      <c r="C75" s="23" t="s">
        <v>15</v>
      </c>
      <c r="L75" s="26"/>
    </row>
    <row r="76" spans="2:12" s="1" customFormat="1" ht="16.5" customHeight="1">
      <c r="B76" s="26"/>
      <c r="E76" s="259" t="str">
        <f>E7</f>
        <v>ZŠ a MŠ Okružní 1580/57, Aš - stavební úpravy</v>
      </c>
      <c r="F76" s="260"/>
      <c r="G76" s="260"/>
      <c r="H76" s="260"/>
      <c r="L76" s="26"/>
    </row>
    <row r="77" spans="2:12" s="1" customFormat="1" ht="12" customHeight="1">
      <c r="B77" s="26"/>
      <c r="C77" s="23" t="s">
        <v>104</v>
      </c>
      <c r="L77" s="26"/>
    </row>
    <row r="78" spans="2:12" s="1" customFormat="1" ht="16.5" customHeight="1">
      <c r="B78" s="26"/>
      <c r="E78" s="249" t="str">
        <f>E9</f>
        <v>2.02 - IT učebna</v>
      </c>
      <c r="F78" s="258"/>
      <c r="G78" s="258"/>
      <c r="H78" s="258"/>
      <c r="L78" s="26"/>
    </row>
    <row r="79" spans="2:12" s="1" customFormat="1" ht="6.95" customHeight="1">
      <c r="B79" s="26"/>
      <c r="L79" s="26"/>
    </row>
    <row r="80" spans="2:12" s="1" customFormat="1" ht="12" customHeight="1">
      <c r="B80" s="26"/>
      <c r="C80" s="23" t="s">
        <v>19</v>
      </c>
      <c r="F80" s="21" t="str">
        <f>F12</f>
        <v>Aš</v>
      </c>
      <c r="I80" s="23" t="s">
        <v>21</v>
      </c>
      <c r="J80" s="43" t="str">
        <f>IF(J12="","",J12)</f>
        <v>5. 2. 2026</v>
      </c>
      <c r="L80" s="26"/>
    </row>
    <row r="81" spans="2:65" s="1" customFormat="1" ht="6.95" customHeight="1">
      <c r="B81" s="26"/>
      <c r="L81" s="26"/>
    </row>
    <row r="82" spans="2:65" s="1" customFormat="1" ht="15.2" customHeight="1">
      <c r="B82" s="26"/>
      <c r="C82" s="23" t="s">
        <v>23</v>
      </c>
      <c r="F82" s="21" t="str">
        <f>E15</f>
        <v>Město Aš</v>
      </c>
      <c r="I82" s="23" t="s">
        <v>30</v>
      </c>
      <c r="J82" s="24" t="str">
        <f>E21</f>
        <v>AVZ, Ing. Václav Zůna</v>
      </c>
      <c r="L82" s="26"/>
    </row>
    <row r="83" spans="2:65" s="1" customFormat="1" ht="15.2" customHeight="1">
      <c r="B83" s="26"/>
      <c r="C83" s="23" t="s">
        <v>28</v>
      </c>
      <c r="F83" s="21" t="str">
        <f>IF(E18="","",E18)</f>
        <v xml:space="preserve"> </v>
      </c>
      <c r="I83" s="23" t="s">
        <v>34</v>
      </c>
      <c r="J83" s="24" t="str">
        <f>E24</f>
        <v>Jakub Vilingr</v>
      </c>
      <c r="L83" s="26"/>
    </row>
    <row r="84" spans="2:65" s="1" customFormat="1" ht="10.35" customHeight="1">
      <c r="B84" s="26"/>
      <c r="L84" s="26"/>
    </row>
    <row r="85" spans="2:65" s="10" customFormat="1" ht="29.25" customHeight="1">
      <c r="B85" s="101"/>
      <c r="C85" s="102" t="s">
        <v>119</v>
      </c>
      <c r="D85" s="103" t="s">
        <v>58</v>
      </c>
      <c r="E85" s="103" t="s">
        <v>54</v>
      </c>
      <c r="F85" s="103" t="s">
        <v>55</v>
      </c>
      <c r="G85" s="103" t="s">
        <v>120</v>
      </c>
      <c r="H85" s="103" t="s">
        <v>121</v>
      </c>
      <c r="I85" s="103" t="s">
        <v>122</v>
      </c>
      <c r="J85" s="103" t="s">
        <v>108</v>
      </c>
      <c r="K85" s="104" t="s">
        <v>123</v>
      </c>
      <c r="L85" s="101"/>
      <c r="M85" s="50" t="s">
        <v>3</v>
      </c>
      <c r="N85" s="51" t="s">
        <v>43</v>
      </c>
      <c r="O85" s="51" t="s">
        <v>124</v>
      </c>
      <c r="P85" s="51" t="s">
        <v>125</v>
      </c>
      <c r="Q85" s="51" t="s">
        <v>126</v>
      </c>
      <c r="R85" s="51" t="s">
        <v>127</v>
      </c>
      <c r="S85" s="51" t="s">
        <v>128</v>
      </c>
      <c r="T85" s="52" t="s">
        <v>129</v>
      </c>
    </row>
    <row r="86" spans="2:65" s="1" customFormat="1" ht="22.9" customHeight="1">
      <c r="B86" s="26"/>
      <c r="C86" s="55" t="s">
        <v>130</v>
      </c>
      <c r="J86" s="220">
        <f>BK86</f>
        <v>0</v>
      </c>
      <c r="L86" s="26"/>
      <c r="M86" s="53"/>
      <c r="N86" s="44"/>
      <c r="O86" s="44"/>
      <c r="P86" s="105">
        <f>P87+P128</f>
        <v>0</v>
      </c>
      <c r="Q86" s="44"/>
      <c r="R86" s="105">
        <f>R87+R128</f>
        <v>0</v>
      </c>
      <c r="S86" s="44"/>
      <c r="T86" s="106">
        <f>T87+T128</f>
        <v>0</v>
      </c>
      <c r="AT86" s="14" t="s">
        <v>72</v>
      </c>
      <c r="AU86" s="14" t="s">
        <v>109</v>
      </c>
      <c r="BK86" s="107">
        <f>BK87+BK128</f>
        <v>0</v>
      </c>
    </row>
    <row r="87" spans="2:65" s="11" customFormat="1" ht="25.9" customHeight="1">
      <c r="B87" s="108"/>
      <c r="D87" s="109" t="s">
        <v>72</v>
      </c>
      <c r="E87" s="210" t="s">
        <v>131</v>
      </c>
      <c r="F87" s="210" t="s">
        <v>132</v>
      </c>
      <c r="J87" s="221">
        <f>BK87</f>
        <v>0</v>
      </c>
      <c r="L87" s="108"/>
      <c r="M87" s="110"/>
      <c r="P87" s="111">
        <f>P88+P92</f>
        <v>0</v>
      </c>
      <c r="R87" s="111">
        <f>R88+R92</f>
        <v>0</v>
      </c>
      <c r="T87" s="112">
        <f>T88+T92</f>
        <v>0</v>
      </c>
      <c r="AR87" s="109" t="s">
        <v>81</v>
      </c>
      <c r="AT87" s="113" t="s">
        <v>72</v>
      </c>
      <c r="AU87" s="113" t="s">
        <v>73</v>
      </c>
      <c r="AY87" s="109" t="s">
        <v>133</v>
      </c>
      <c r="BK87" s="114">
        <f>BK88+BK92</f>
        <v>0</v>
      </c>
    </row>
    <row r="88" spans="2:65" s="11" customFormat="1" ht="22.9" customHeight="1">
      <c r="B88" s="108"/>
      <c r="D88" s="109" t="s">
        <v>72</v>
      </c>
      <c r="E88" s="211" t="s">
        <v>223</v>
      </c>
      <c r="F88" s="211" t="s">
        <v>145</v>
      </c>
      <c r="J88" s="222">
        <f>BK88</f>
        <v>0</v>
      </c>
      <c r="L88" s="108"/>
      <c r="M88" s="110"/>
      <c r="P88" s="111">
        <f>SUM(P89:P91)</f>
        <v>0</v>
      </c>
      <c r="R88" s="111">
        <f>SUM(R89:R91)</f>
        <v>0</v>
      </c>
      <c r="T88" s="112">
        <f>SUM(T89:T91)</f>
        <v>0</v>
      </c>
      <c r="AR88" s="109" t="s">
        <v>81</v>
      </c>
      <c r="AT88" s="113" t="s">
        <v>72</v>
      </c>
      <c r="AU88" s="113" t="s">
        <v>81</v>
      </c>
      <c r="AY88" s="109" t="s">
        <v>133</v>
      </c>
      <c r="BK88" s="114">
        <f>SUM(BK89:BK91)</f>
        <v>0</v>
      </c>
    </row>
    <row r="89" spans="2:65" s="1" customFormat="1" ht="16.5" customHeight="1">
      <c r="B89" s="26"/>
      <c r="C89" s="212" t="s">
        <v>81</v>
      </c>
      <c r="D89" s="212" t="s">
        <v>136</v>
      </c>
      <c r="E89" s="213" t="s">
        <v>224</v>
      </c>
      <c r="F89" s="214" t="s">
        <v>225</v>
      </c>
      <c r="G89" s="215" t="s">
        <v>139</v>
      </c>
      <c r="H89" s="216">
        <v>5</v>
      </c>
      <c r="I89" s="224"/>
      <c r="J89" s="223">
        <f>ROUND(I89*H89,2)</f>
        <v>0</v>
      </c>
      <c r="K89" s="214" t="s">
        <v>3</v>
      </c>
      <c r="L89" s="26"/>
      <c r="M89" s="115" t="s">
        <v>3</v>
      </c>
      <c r="N89" s="116" t="s">
        <v>44</v>
      </c>
      <c r="O89" s="117">
        <v>0</v>
      </c>
      <c r="P89" s="117">
        <f>O89*H89</f>
        <v>0</v>
      </c>
      <c r="Q89" s="117">
        <v>0</v>
      </c>
      <c r="R89" s="117">
        <f>Q89*H89</f>
        <v>0</v>
      </c>
      <c r="S89" s="117">
        <v>0</v>
      </c>
      <c r="T89" s="118">
        <f>S89*H89</f>
        <v>0</v>
      </c>
      <c r="AR89" s="119" t="s">
        <v>140</v>
      </c>
      <c r="AT89" s="119" t="s">
        <v>136</v>
      </c>
      <c r="AU89" s="119" t="s">
        <v>83</v>
      </c>
      <c r="AY89" s="14" t="s">
        <v>133</v>
      </c>
      <c r="BE89" s="120">
        <f>IF(N89="základní",J89,0)</f>
        <v>0</v>
      </c>
      <c r="BF89" s="120">
        <f>IF(N89="snížená",J89,0)</f>
        <v>0</v>
      </c>
      <c r="BG89" s="120">
        <f>IF(N89="zákl. přenesená",J89,0)</f>
        <v>0</v>
      </c>
      <c r="BH89" s="120">
        <f>IF(N89="sníž. přenesená",J89,0)</f>
        <v>0</v>
      </c>
      <c r="BI89" s="120">
        <f>IF(N89="nulová",J89,0)</f>
        <v>0</v>
      </c>
      <c r="BJ89" s="14" t="s">
        <v>81</v>
      </c>
      <c r="BK89" s="120">
        <f>ROUND(I89*H89,2)</f>
        <v>0</v>
      </c>
      <c r="BL89" s="14" t="s">
        <v>140</v>
      </c>
      <c r="BM89" s="119" t="s">
        <v>153</v>
      </c>
    </row>
    <row r="90" spans="2:65" s="1" customFormat="1">
      <c r="B90" s="26"/>
      <c r="D90" s="217" t="s">
        <v>142</v>
      </c>
      <c r="F90" s="218" t="s">
        <v>225</v>
      </c>
      <c r="L90" s="26"/>
      <c r="M90" s="121"/>
      <c r="T90" s="47"/>
      <c r="AT90" s="14" t="s">
        <v>142</v>
      </c>
      <c r="AU90" s="14" t="s">
        <v>83</v>
      </c>
    </row>
    <row r="91" spans="2:65" s="1" customFormat="1" ht="390">
      <c r="B91" s="26"/>
      <c r="D91" s="217" t="s">
        <v>143</v>
      </c>
      <c r="F91" s="219" t="s">
        <v>627</v>
      </c>
      <c r="L91" s="26"/>
      <c r="M91" s="121"/>
      <c r="T91" s="47"/>
      <c r="V91" s="7"/>
      <c r="AT91" s="14" t="s">
        <v>143</v>
      </c>
      <c r="AU91" s="14" t="s">
        <v>83</v>
      </c>
    </row>
    <row r="92" spans="2:65" s="11" customFormat="1" ht="22.9" customHeight="1">
      <c r="B92" s="108"/>
      <c r="D92" s="109" t="s">
        <v>72</v>
      </c>
      <c r="E92" s="211" t="s">
        <v>226</v>
      </c>
      <c r="F92" s="211" t="s">
        <v>155</v>
      </c>
      <c r="J92" s="222">
        <f>BK92</f>
        <v>0</v>
      </c>
      <c r="L92" s="108"/>
      <c r="M92" s="110"/>
      <c r="P92" s="111">
        <f>P93+P115</f>
        <v>0</v>
      </c>
      <c r="R92" s="111">
        <f>R93+R115</f>
        <v>0</v>
      </c>
      <c r="T92" s="112">
        <f>T93+T115</f>
        <v>0</v>
      </c>
      <c r="AR92" s="109" t="s">
        <v>81</v>
      </c>
      <c r="AT92" s="113" t="s">
        <v>72</v>
      </c>
      <c r="AU92" s="113" t="s">
        <v>81</v>
      </c>
      <c r="AY92" s="109" t="s">
        <v>133</v>
      </c>
      <c r="BK92" s="114">
        <f>BK93+BK115</f>
        <v>0</v>
      </c>
    </row>
    <row r="93" spans="2:65" s="11" customFormat="1" ht="20.85" customHeight="1">
      <c r="B93" s="108"/>
      <c r="D93" s="109" t="s">
        <v>72</v>
      </c>
      <c r="E93" s="211" t="s">
        <v>227</v>
      </c>
      <c r="F93" s="211" t="s">
        <v>157</v>
      </c>
      <c r="J93" s="222">
        <f>BK93</f>
        <v>0</v>
      </c>
      <c r="L93" s="108"/>
      <c r="M93" s="110"/>
      <c r="P93" s="111">
        <f>SUM(P94:P114)</f>
        <v>0</v>
      </c>
      <c r="R93" s="111">
        <f>SUM(R94:R114)</f>
        <v>0</v>
      </c>
      <c r="T93" s="112">
        <f>SUM(T94:T114)</f>
        <v>0</v>
      </c>
      <c r="AR93" s="109" t="s">
        <v>81</v>
      </c>
      <c r="AT93" s="113" t="s">
        <v>72</v>
      </c>
      <c r="AU93" s="113" t="s">
        <v>83</v>
      </c>
      <c r="AY93" s="109" t="s">
        <v>133</v>
      </c>
      <c r="BK93" s="114">
        <f>SUM(BK94:BK114)</f>
        <v>0</v>
      </c>
    </row>
    <row r="94" spans="2:65" s="1" customFormat="1" ht="16.5" customHeight="1">
      <c r="B94" s="26"/>
      <c r="C94" s="212" t="s">
        <v>83</v>
      </c>
      <c r="D94" s="212" t="s">
        <v>136</v>
      </c>
      <c r="E94" s="213" t="s">
        <v>228</v>
      </c>
      <c r="F94" s="214" t="s">
        <v>159</v>
      </c>
      <c r="G94" s="215" t="s">
        <v>139</v>
      </c>
      <c r="H94" s="216">
        <v>1</v>
      </c>
      <c r="I94" s="224"/>
      <c r="J94" s="223">
        <f>ROUND(I94*H94,2)</f>
        <v>0</v>
      </c>
      <c r="K94" s="214" t="s">
        <v>3</v>
      </c>
      <c r="L94" s="26"/>
      <c r="M94" s="115" t="s">
        <v>3</v>
      </c>
      <c r="N94" s="116" t="s">
        <v>44</v>
      </c>
      <c r="O94" s="117">
        <v>0</v>
      </c>
      <c r="P94" s="117">
        <f>O94*H94</f>
        <v>0</v>
      </c>
      <c r="Q94" s="117">
        <v>0</v>
      </c>
      <c r="R94" s="117">
        <f>Q94*H94</f>
        <v>0</v>
      </c>
      <c r="S94" s="117">
        <v>0</v>
      </c>
      <c r="T94" s="118">
        <f>S94*H94</f>
        <v>0</v>
      </c>
      <c r="AR94" s="119" t="s">
        <v>140</v>
      </c>
      <c r="AT94" s="119" t="s">
        <v>136</v>
      </c>
      <c r="AU94" s="119" t="s">
        <v>150</v>
      </c>
      <c r="AY94" s="14" t="s">
        <v>133</v>
      </c>
      <c r="BE94" s="120">
        <f>IF(N94="základní",J94,0)</f>
        <v>0</v>
      </c>
      <c r="BF94" s="120">
        <f>IF(N94="snížená",J94,0)</f>
        <v>0</v>
      </c>
      <c r="BG94" s="120">
        <f>IF(N94="zákl. přenesená",J94,0)</f>
        <v>0</v>
      </c>
      <c r="BH94" s="120">
        <f>IF(N94="sníž. přenesená",J94,0)</f>
        <v>0</v>
      </c>
      <c r="BI94" s="120">
        <f>IF(N94="nulová",J94,0)</f>
        <v>0</v>
      </c>
      <c r="BJ94" s="14" t="s">
        <v>81</v>
      </c>
      <c r="BK94" s="120">
        <f>ROUND(I94*H94,2)</f>
        <v>0</v>
      </c>
      <c r="BL94" s="14" t="s">
        <v>140</v>
      </c>
      <c r="BM94" s="119" t="s">
        <v>9</v>
      </c>
    </row>
    <row r="95" spans="2:65" s="1" customFormat="1">
      <c r="B95" s="26"/>
      <c r="D95" s="217" t="s">
        <v>142</v>
      </c>
      <c r="F95" s="218" t="s">
        <v>159</v>
      </c>
      <c r="L95" s="26"/>
      <c r="M95" s="121"/>
      <c r="T95" s="47"/>
      <c r="AT95" s="14" t="s">
        <v>142</v>
      </c>
      <c r="AU95" s="14" t="s">
        <v>150</v>
      </c>
    </row>
    <row r="96" spans="2:65" s="1" customFormat="1" ht="399.75">
      <c r="B96" s="26"/>
      <c r="D96" s="217" t="s">
        <v>143</v>
      </c>
      <c r="F96" s="219" t="s">
        <v>632</v>
      </c>
      <c r="L96" s="26"/>
      <c r="M96" s="121"/>
      <c r="T96" s="47"/>
      <c r="AT96" s="14" t="s">
        <v>143</v>
      </c>
      <c r="AU96" s="14" t="s">
        <v>150</v>
      </c>
    </row>
    <row r="97" spans="2:65" s="1" customFormat="1" ht="16.5" customHeight="1">
      <c r="B97" s="26"/>
      <c r="C97" s="212" t="s">
        <v>150</v>
      </c>
      <c r="D97" s="212" t="s">
        <v>136</v>
      </c>
      <c r="E97" s="213" t="s">
        <v>229</v>
      </c>
      <c r="F97" s="214" t="s">
        <v>162</v>
      </c>
      <c r="G97" s="215" t="s">
        <v>139</v>
      </c>
      <c r="H97" s="216">
        <v>1</v>
      </c>
      <c r="I97" s="224"/>
      <c r="J97" s="223">
        <f>ROUND(I97*H97,2)</f>
        <v>0</v>
      </c>
      <c r="K97" s="214" t="s">
        <v>3</v>
      </c>
      <c r="L97" s="26"/>
      <c r="M97" s="115" t="s">
        <v>3</v>
      </c>
      <c r="N97" s="116" t="s">
        <v>44</v>
      </c>
      <c r="O97" s="117">
        <v>0</v>
      </c>
      <c r="P97" s="117">
        <f>O97*H97</f>
        <v>0</v>
      </c>
      <c r="Q97" s="117">
        <v>0</v>
      </c>
      <c r="R97" s="117">
        <f>Q97*H97</f>
        <v>0</v>
      </c>
      <c r="S97" s="117">
        <v>0</v>
      </c>
      <c r="T97" s="118">
        <f>S97*H97</f>
        <v>0</v>
      </c>
      <c r="AR97" s="119" t="s">
        <v>140</v>
      </c>
      <c r="AT97" s="119" t="s">
        <v>136</v>
      </c>
      <c r="AU97" s="119" t="s">
        <v>150</v>
      </c>
      <c r="AY97" s="14" t="s">
        <v>133</v>
      </c>
      <c r="BE97" s="120">
        <f>IF(N97="základní",J97,0)</f>
        <v>0</v>
      </c>
      <c r="BF97" s="120">
        <f>IF(N97="snížená",J97,0)</f>
        <v>0</v>
      </c>
      <c r="BG97" s="120">
        <f>IF(N97="zákl. přenesená",J97,0)</f>
        <v>0</v>
      </c>
      <c r="BH97" s="120">
        <f>IF(N97="sníž. přenesená",J97,0)</f>
        <v>0</v>
      </c>
      <c r="BI97" s="120">
        <f>IF(N97="nulová",J97,0)</f>
        <v>0</v>
      </c>
      <c r="BJ97" s="14" t="s">
        <v>81</v>
      </c>
      <c r="BK97" s="120">
        <f>ROUND(I97*H97,2)</f>
        <v>0</v>
      </c>
      <c r="BL97" s="14" t="s">
        <v>140</v>
      </c>
      <c r="BM97" s="119" t="s">
        <v>163</v>
      </c>
    </row>
    <row r="98" spans="2:65" s="1" customFormat="1">
      <c r="B98" s="26"/>
      <c r="D98" s="217" t="s">
        <v>142</v>
      </c>
      <c r="F98" s="218" t="s">
        <v>162</v>
      </c>
      <c r="L98" s="26"/>
      <c r="M98" s="121"/>
      <c r="T98" s="47"/>
      <c r="AT98" s="14" t="s">
        <v>142</v>
      </c>
      <c r="AU98" s="14" t="s">
        <v>150</v>
      </c>
    </row>
    <row r="99" spans="2:65" s="1" customFormat="1" ht="253.5">
      <c r="B99" s="26"/>
      <c r="D99" s="217" t="s">
        <v>143</v>
      </c>
      <c r="F99" s="219" t="s">
        <v>622</v>
      </c>
      <c r="L99" s="26"/>
      <c r="M99" s="121"/>
      <c r="T99" s="47"/>
      <c r="AT99" s="14" t="s">
        <v>143</v>
      </c>
      <c r="AU99" s="14" t="s">
        <v>150</v>
      </c>
    </row>
    <row r="100" spans="2:65" s="1" customFormat="1" ht="16.5" customHeight="1">
      <c r="B100" s="26"/>
      <c r="C100" s="212" t="s">
        <v>140</v>
      </c>
      <c r="D100" s="212" t="s">
        <v>136</v>
      </c>
      <c r="E100" s="213" t="s">
        <v>230</v>
      </c>
      <c r="F100" s="214" t="s">
        <v>166</v>
      </c>
      <c r="G100" s="215" t="s">
        <v>139</v>
      </c>
      <c r="H100" s="216">
        <v>1</v>
      </c>
      <c r="I100" s="224"/>
      <c r="J100" s="223">
        <f>ROUND(I100*H100,2)</f>
        <v>0</v>
      </c>
      <c r="K100" s="214" t="s">
        <v>3</v>
      </c>
      <c r="L100" s="26"/>
      <c r="M100" s="115" t="s">
        <v>3</v>
      </c>
      <c r="N100" s="116" t="s">
        <v>44</v>
      </c>
      <c r="O100" s="117">
        <v>0</v>
      </c>
      <c r="P100" s="117">
        <f>O100*H100</f>
        <v>0</v>
      </c>
      <c r="Q100" s="117">
        <v>0</v>
      </c>
      <c r="R100" s="117">
        <f>Q100*H100</f>
        <v>0</v>
      </c>
      <c r="S100" s="117">
        <v>0</v>
      </c>
      <c r="T100" s="118">
        <f>S100*H100</f>
        <v>0</v>
      </c>
      <c r="AR100" s="119" t="s">
        <v>140</v>
      </c>
      <c r="AT100" s="119" t="s">
        <v>136</v>
      </c>
      <c r="AU100" s="119" t="s">
        <v>150</v>
      </c>
      <c r="AY100" s="14" t="s">
        <v>133</v>
      </c>
      <c r="BE100" s="120">
        <f>IF(N100="základní",J100,0)</f>
        <v>0</v>
      </c>
      <c r="BF100" s="120">
        <f>IF(N100="snížená",J100,0)</f>
        <v>0</v>
      </c>
      <c r="BG100" s="120">
        <f>IF(N100="zákl. přenesená",J100,0)</f>
        <v>0</v>
      </c>
      <c r="BH100" s="120">
        <f>IF(N100="sníž. přenesená",J100,0)</f>
        <v>0</v>
      </c>
      <c r="BI100" s="120">
        <f>IF(N100="nulová",J100,0)</f>
        <v>0</v>
      </c>
      <c r="BJ100" s="14" t="s">
        <v>81</v>
      </c>
      <c r="BK100" s="120">
        <f>ROUND(I100*H100,2)</f>
        <v>0</v>
      </c>
      <c r="BL100" s="14" t="s">
        <v>140</v>
      </c>
      <c r="BM100" s="119" t="s">
        <v>167</v>
      </c>
    </row>
    <row r="101" spans="2:65" s="1" customFormat="1">
      <c r="B101" s="26"/>
      <c r="D101" s="217" t="s">
        <v>142</v>
      </c>
      <c r="F101" s="218" t="s">
        <v>166</v>
      </c>
      <c r="L101" s="26"/>
      <c r="M101" s="121"/>
      <c r="T101" s="47"/>
      <c r="AT101" s="14" t="s">
        <v>142</v>
      </c>
      <c r="AU101" s="14" t="s">
        <v>150</v>
      </c>
    </row>
    <row r="102" spans="2:65" s="1" customFormat="1" ht="204.75">
      <c r="B102" s="26"/>
      <c r="D102" s="217" t="s">
        <v>143</v>
      </c>
      <c r="F102" s="219" t="s">
        <v>623</v>
      </c>
      <c r="L102" s="26"/>
      <c r="M102" s="121"/>
      <c r="T102" s="47"/>
      <c r="AT102" s="14" t="s">
        <v>143</v>
      </c>
      <c r="AU102" s="14" t="s">
        <v>150</v>
      </c>
    </row>
    <row r="103" spans="2:65" s="1" customFormat="1" ht="16.5" customHeight="1">
      <c r="B103" s="26"/>
      <c r="C103" s="212" t="s">
        <v>160</v>
      </c>
      <c r="D103" s="212" t="s">
        <v>136</v>
      </c>
      <c r="E103" s="213" t="s">
        <v>231</v>
      </c>
      <c r="F103" s="214" t="s">
        <v>170</v>
      </c>
      <c r="G103" s="215" t="s">
        <v>139</v>
      </c>
      <c r="H103" s="216">
        <v>15</v>
      </c>
      <c r="I103" s="224"/>
      <c r="J103" s="223">
        <f>ROUND(I103*H103,2)</f>
        <v>0</v>
      </c>
      <c r="K103" s="214" t="s">
        <v>3</v>
      </c>
      <c r="L103" s="26"/>
      <c r="M103" s="115" t="s">
        <v>3</v>
      </c>
      <c r="N103" s="116" t="s">
        <v>44</v>
      </c>
      <c r="O103" s="117">
        <v>0</v>
      </c>
      <c r="P103" s="117">
        <f>O103*H103</f>
        <v>0</v>
      </c>
      <c r="Q103" s="117">
        <v>0</v>
      </c>
      <c r="R103" s="117">
        <f>Q103*H103</f>
        <v>0</v>
      </c>
      <c r="S103" s="117">
        <v>0</v>
      </c>
      <c r="T103" s="118">
        <f>S103*H103</f>
        <v>0</v>
      </c>
      <c r="AR103" s="119" t="s">
        <v>140</v>
      </c>
      <c r="AT103" s="119" t="s">
        <v>136</v>
      </c>
      <c r="AU103" s="119" t="s">
        <v>150</v>
      </c>
      <c r="AY103" s="14" t="s">
        <v>133</v>
      </c>
      <c r="BE103" s="120">
        <f>IF(N103="základní",J103,0)</f>
        <v>0</v>
      </c>
      <c r="BF103" s="120">
        <f>IF(N103="snížená",J103,0)</f>
        <v>0</v>
      </c>
      <c r="BG103" s="120">
        <f>IF(N103="zákl. přenesená",J103,0)</f>
        <v>0</v>
      </c>
      <c r="BH103" s="120">
        <f>IF(N103="sníž. přenesená",J103,0)</f>
        <v>0</v>
      </c>
      <c r="BI103" s="120">
        <f>IF(N103="nulová",J103,0)</f>
        <v>0</v>
      </c>
      <c r="BJ103" s="14" t="s">
        <v>81</v>
      </c>
      <c r="BK103" s="120">
        <f>ROUND(I103*H103,2)</f>
        <v>0</v>
      </c>
      <c r="BL103" s="14" t="s">
        <v>140</v>
      </c>
      <c r="BM103" s="119" t="s">
        <v>171</v>
      </c>
    </row>
    <row r="104" spans="2:65" s="1" customFormat="1">
      <c r="B104" s="26"/>
      <c r="D104" s="217" t="s">
        <v>142</v>
      </c>
      <c r="F104" s="218" t="s">
        <v>170</v>
      </c>
      <c r="L104" s="26"/>
      <c r="M104" s="121"/>
      <c r="T104" s="47"/>
      <c r="AT104" s="14" t="s">
        <v>142</v>
      </c>
      <c r="AU104" s="14" t="s">
        <v>150</v>
      </c>
    </row>
    <row r="105" spans="2:65" s="1" customFormat="1" ht="19.5">
      <c r="B105" s="26"/>
      <c r="D105" s="217" t="s">
        <v>143</v>
      </c>
      <c r="F105" s="219" t="s">
        <v>172</v>
      </c>
      <c r="L105" s="26"/>
      <c r="M105" s="121"/>
      <c r="T105" s="47"/>
      <c r="AT105" s="14" t="s">
        <v>143</v>
      </c>
      <c r="AU105" s="14" t="s">
        <v>150</v>
      </c>
    </row>
    <row r="106" spans="2:65" s="1" customFormat="1" ht="16.5" customHeight="1">
      <c r="B106" s="26"/>
      <c r="C106" s="212" t="s">
        <v>164</v>
      </c>
      <c r="D106" s="212" t="s">
        <v>136</v>
      </c>
      <c r="E106" s="213" t="s">
        <v>232</v>
      </c>
      <c r="F106" s="214" t="s">
        <v>174</v>
      </c>
      <c r="G106" s="215" t="s">
        <v>139</v>
      </c>
      <c r="H106" s="216">
        <v>1</v>
      </c>
      <c r="I106" s="224"/>
      <c r="J106" s="223">
        <f>ROUND(I106*H106,2)</f>
        <v>0</v>
      </c>
      <c r="K106" s="214" t="s">
        <v>3</v>
      </c>
      <c r="L106" s="26"/>
      <c r="M106" s="115" t="s">
        <v>3</v>
      </c>
      <c r="N106" s="116" t="s">
        <v>44</v>
      </c>
      <c r="O106" s="117">
        <v>0</v>
      </c>
      <c r="P106" s="117">
        <f>O106*H106</f>
        <v>0</v>
      </c>
      <c r="Q106" s="117">
        <v>0</v>
      </c>
      <c r="R106" s="117">
        <f>Q106*H106</f>
        <v>0</v>
      </c>
      <c r="S106" s="117">
        <v>0</v>
      </c>
      <c r="T106" s="118">
        <f>S106*H106</f>
        <v>0</v>
      </c>
      <c r="AR106" s="119" t="s">
        <v>140</v>
      </c>
      <c r="AT106" s="119" t="s">
        <v>136</v>
      </c>
      <c r="AU106" s="119" t="s">
        <v>150</v>
      </c>
      <c r="AY106" s="14" t="s">
        <v>133</v>
      </c>
      <c r="BE106" s="120">
        <f>IF(N106="základní",J106,0)</f>
        <v>0</v>
      </c>
      <c r="BF106" s="120">
        <f>IF(N106="snížená",J106,0)</f>
        <v>0</v>
      </c>
      <c r="BG106" s="120">
        <f>IF(N106="zákl. přenesená",J106,0)</f>
        <v>0</v>
      </c>
      <c r="BH106" s="120">
        <f>IF(N106="sníž. přenesená",J106,0)</f>
        <v>0</v>
      </c>
      <c r="BI106" s="120">
        <f>IF(N106="nulová",J106,0)</f>
        <v>0</v>
      </c>
      <c r="BJ106" s="14" t="s">
        <v>81</v>
      </c>
      <c r="BK106" s="120">
        <f>ROUND(I106*H106,2)</f>
        <v>0</v>
      </c>
      <c r="BL106" s="14" t="s">
        <v>140</v>
      </c>
      <c r="BM106" s="119" t="s">
        <v>175</v>
      </c>
    </row>
    <row r="107" spans="2:65" s="1" customFormat="1">
      <c r="B107" s="26"/>
      <c r="D107" s="217" t="s">
        <v>142</v>
      </c>
      <c r="F107" s="218" t="s">
        <v>174</v>
      </c>
      <c r="L107" s="26"/>
      <c r="M107" s="121"/>
      <c r="T107" s="47"/>
      <c r="AT107" s="14" t="s">
        <v>142</v>
      </c>
      <c r="AU107" s="14" t="s">
        <v>150</v>
      </c>
    </row>
    <row r="108" spans="2:65" s="1" customFormat="1" ht="19.5">
      <c r="B108" s="26"/>
      <c r="D108" s="217" t="s">
        <v>143</v>
      </c>
      <c r="F108" s="219" t="s">
        <v>176</v>
      </c>
      <c r="L108" s="26"/>
      <c r="M108" s="121"/>
      <c r="T108" s="47"/>
      <c r="AT108" s="14" t="s">
        <v>143</v>
      </c>
      <c r="AU108" s="14" t="s">
        <v>150</v>
      </c>
    </row>
    <row r="109" spans="2:65" s="1" customFormat="1" ht="24.2" customHeight="1">
      <c r="B109" s="26"/>
      <c r="C109" s="212" t="s">
        <v>168</v>
      </c>
      <c r="D109" s="212" t="s">
        <v>136</v>
      </c>
      <c r="E109" s="213" t="s">
        <v>233</v>
      </c>
      <c r="F109" s="214" t="s">
        <v>179</v>
      </c>
      <c r="G109" s="215" t="s">
        <v>139</v>
      </c>
      <c r="H109" s="216">
        <v>1</v>
      </c>
      <c r="I109" s="224"/>
      <c r="J109" s="223">
        <f>ROUND(I109*H109,2)</f>
        <v>0</v>
      </c>
      <c r="K109" s="214" t="s">
        <v>3</v>
      </c>
      <c r="L109" s="26"/>
      <c r="M109" s="115" t="s">
        <v>3</v>
      </c>
      <c r="N109" s="116" t="s">
        <v>44</v>
      </c>
      <c r="O109" s="117">
        <v>0</v>
      </c>
      <c r="P109" s="117">
        <f>O109*H109</f>
        <v>0</v>
      </c>
      <c r="Q109" s="117">
        <v>0</v>
      </c>
      <c r="R109" s="117">
        <f>Q109*H109</f>
        <v>0</v>
      </c>
      <c r="S109" s="117">
        <v>0</v>
      </c>
      <c r="T109" s="118">
        <f>S109*H109</f>
        <v>0</v>
      </c>
      <c r="AR109" s="119" t="s">
        <v>140</v>
      </c>
      <c r="AT109" s="119" t="s">
        <v>136</v>
      </c>
      <c r="AU109" s="119" t="s">
        <v>150</v>
      </c>
      <c r="AY109" s="14" t="s">
        <v>133</v>
      </c>
      <c r="BE109" s="120">
        <f>IF(N109="základní",J109,0)</f>
        <v>0</v>
      </c>
      <c r="BF109" s="120">
        <f>IF(N109="snížená",J109,0)</f>
        <v>0</v>
      </c>
      <c r="BG109" s="120">
        <f>IF(N109="zákl. přenesená",J109,0)</f>
        <v>0</v>
      </c>
      <c r="BH109" s="120">
        <f>IF(N109="sníž. přenesená",J109,0)</f>
        <v>0</v>
      </c>
      <c r="BI109" s="120">
        <f>IF(N109="nulová",J109,0)</f>
        <v>0</v>
      </c>
      <c r="BJ109" s="14" t="s">
        <v>81</v>
      </c>
      <c r="BK109" s="120">
        <f>ROUND(I109*H109,2)</f>
        <v>0</v>
      </c>
      <c r="BL109" s="14" t="s">
        <v>140</v>
      </c>
      <c r="BM109" s="119" t="s">
        <v>180</v>
      </c>
    </row>
    <row r="110" spans="2:65" s="1" customFormat="1">
      <c r="B110" s="26"/>
      <c r="D110" s="217" t="s">
        <v>142</v>
      </c>
      <c r="F110" s="218" t="s">
        <v>179</v>
      </c>
      <c r="L110" s="26"/>
      <c r="M110" s="121"/>
      <c r="T110" s="47"/>
      <c r="AT110" s="14" t="s">
        <v>142</v>
      </c>
      <c r="AU110" s="14" t="s">
        <v>150</v>
      </c>
    </row>
    <row r="111" spans="2:65" s="1" customFormat="1" ht="19.5">
      <c r="B111" s="26"/>
      <c r="D111" s="217" t="s">
        <v>143</v>
      </c>
      <c r="F111" s="219" t="s">
        <v>181</v>
      </c>
      <c r="L111" s="26"/>
      <c r="M111" s="121"/>
      <c r="T111" s="47"/>
      <c r="AT111" s="14" t="s">
        <v>143</v>
      </c>
      <c r="AU111" s="14" t="s">
        <v>150</v>
      </c>
    </row>
    <row r="112" spans="2:65" s="1" customFormat="1" ht="16.5" customHeight="1">
      <c r="B112" s="26"/>
      <c r="C112" s="212" t="s">
        <v>153</v>
      </c>
      <c r="D112" s="212" t="s">
        <v>136</v>
      </c>
      <c r="E112" s="213" t="s">
        <v>234</v>
      </c>
      <c r="F112" s="214" t="s">
        <v>184</v>
      </c>
      <c r="G112" s="215" t="s">
        <v>139</v>
      </c>
      <c r="H112" s="216">
        <v>1</v>
      </c>
      <c r="I112" s="224"/>
      <c r="J112" s="223">
        <f>ROUND(I112*H112,2)</f>
        <v>0</v>
      </c>
      <c r="K112" s="214" t="s">
        <v>3</v>
      </c>
      <c r="L112" s="26"/>
      <c r="M112" s="115" t="s">
        <v>3</v>
      </c>
      <c r="N112" s="116" t="s">
        <v>44</v>
      </c>
      <c r="O112" s="117">
        <v>0</v>
      </c>
      <c r="P112" s="117">
        <f>O112*H112</f>
        <v>0</v>
      </c>
      <c r="Q112" s="117">
        <v>0</v>
      </c>
      <c r="R112" s="117">
        <f>Q112*H112</f>
        <v>0</v>
      </c>
      <c r="S112" s="117">
        <v>0</v>
      </c>
      <c r="T112" s="118">
        <f>S112*H112</f>
        <v>0</v>
      </c>
      <c r="AR112" s="119" t="s">
        <v>140</v>
      </c>
      <c r="AT112" s="119" t="s">
        <v>136</v>
      </c>
      <c r="AU112" s="119" t="s">
        <v>150</v>
      </c>
      <c r="AY112" s="14" t="s">
        <v>133</v>
      </c>
      <c r="BE112" s="120">
        <f>IF(N112="základní",J112,0)</f>
        <v>0</v>
      </c>
      <c r="BF112" s="120">
        <f>IF(N112="snížená",J112,0)</f>
        <v>0</v>
      </c>
      <c r="BG112" s="120">
        <f>IF(N112="zákl. přenesená",J112,0)</f>
        <v>0</v>
      </c>
      <c r="BH112" s="120">
        <f>IF(N112="sníž. přenesená",J112,0)</f>
        <v>0</v>
      </c>
      <c r="BI112" s="120">
        <f>IF(N112="nulová",J112,0)</f>
        <v>0</v>
      </c>
      <c r="BJ112" s="14" t="s">
        <v>81</v>
      </c>
      <c r="BK112" s="120">
        <f>ROUND(I112*H112,2)</f>
        <v>0</v>
      </c>
      <c r="BL112" s="14" t="s">
        <v>140</v>
      </c>
      <c r="BM112" s="119" t="s">
        <v>185</v>
      </c>
    </row>
    <row r="113" spans="2:65" s="1" customFormat="1">
      <c r="B113" s="26"/>
      <c r="D113" s="217" t="s">
        <v>142</v>
      </c>
      <c r="F113" s="218" t="s">
        <v>184</v>
      </c>
      <c r="L113" s="26"/>
      <c r="M113" s="121"/>
      <c r="T113" s="47"/>
      <c r="AT113" s="14" t="s">
        <v>142</v>
      </c>
      <c r="AU113" s="14" t="s">
        <v>150</v>
      </c>
    </row>
    <row r="114" spans="2:65" s="1" customFormat="1" ht="19.5">
      <c r="B114" s="26"/>
      <c r="D114" s="217" t="s">
        <v>143</v>
      </c>
      <c r="F114" s="219" t="s">
        <v>186</v>
      </c>
      <c r="L114" s="26"/>
      <c r="M114" s="121"/>
      <c r="T114" s="47"/>
      <c r="AT114" s="14" t="s">
        <v>143</v>
      </c>
      <c r="AU114" s="14" t="s">
        <v>150</v>
      </c>
    </row>
    <row r="115" spans="2:65" s="11" customFormat="1" ht="20.85" customHeight="1">
      <c r="B115" s="108"/>
      <c r="D115" s="109" t="s">
        <v>72</v>
      </c>
      <c r="E115" s="211" t="s">
        <v>235</v>
      </c>
      <c r="F115" s="211" t="s">
        <v>188</v>
      </c>
      <c r="J115" s="222">
        <f>BK115</f>
        <v>0</v>
      </c>
      <c r="L115" s="108"/>
      <c r="M115" s="110"/>
      <c r="P115" s="111">
        <f>SUM(P116:P127)</f>
        <v>0</v>
      </c>
      <c r="R115" s="111">
        <f>SUM(R116:R127)</f>
        <v>0</v>
      </c>
      <c r="T115" s="112">
        <f>SUM(T116:T127)</f>
        <v>0</v>
      </c>
      <c r="AR115" s="109" t="s">
        <v>81</v>
      </c>
      <c r="AT115" s="113" t="s">
        <v>72</v>
      </c>
      <c r="AU115" s="113" t="s">
        <v>83</v>
      </c>
      <c r="AY115" s="109" t="s">
        <v>133</v>
      </c>
      <c r="BK115" s="114">
        <f>SUM(BK116:BK127)</f>
        <v>0</v>
      </c>
    </row>
    <row r="116" spans="2:65" s="1" customFormat="1" ht="16.5" customHeight="1">
      <c r="B116" s="26"/>
      <c r="C116" s="212" t="s">
        <v>177</v>
      </c>
      <c r="D116" s="212" t="s">
        <v>136</v>
      </c>
      <c r="E116" s="213" t="s">
        <v>236</v>
      </c>
      <c r="F116" s="214" t="s">
        <v>191</v>
      </c>
      <c r="G116" s="215" t="s">
        <v>139</v>
      </c>
      <c r="H116" s="216">
        <v>1</v>
      </c>
      <c r="I116" s="224"/>
      <c r="J116" s="223">
        <f>ROUND(I116*H116,2)</f>
        <v>0</v>
      </c>
      <c r="K116" s="214" t="s">
        <v>3</v>
      </c>
      <c r="L116" s="26"/>
      <c r="M116" s="115" t="s">
        <v>3</v>
      </c>
      <c r="N116" s="116" t="s">
        <v>44</v>
      </c>
      <c r="O116" s="117">
        <v>0</v>
      </c>
      <c r="P116" s="117">
        <f>O116*H116</f>
        <v>0</v>
      </c>
      <c r="Q116" s="117">
        <v>0</v>
      </c>
      <c r="R116" s="117">
        <f>Q116*H116</f>
        <v>0</v>
      </c>
      <c r="S116" s="117">
        <v>0</v>
      </c>
      <c r="T116" s="118">
        <f>S116*H116</f>
        <v>0</v>
      </c>
      <c r="AR116" s="119" t="s">
        <v>140</v>
      </c>
      <c r="AT116" s="119" t="s">
        <v>136</v>
      </c>
      <c r="AU116" s="119" t="s">
        <v>150</v>
      </c>
      <c r="AY116" s="14" t="s">
        <v>133</v>
      </c>
      <c r="BE116" s="120">
        <f>IF(N116="základní",J116,0)</f>
        <v>0</v>
      </c>
      <c r="BF116" s="120">
        <f>IF(N116="snížená",J116,0)</f>
        <v>0</v>
      </c>
      <c r="BG116" s="120">
        <f>IF(N116="zákl. přenesená",J116,0)</f>
        <v>0</v>
      </c>
      <c r="BH116" s="120">
        <f>IF(N116="sníž. přenesená",J116,0)</f>
        <v>0</v>
      </c>
      <c r="BI116" s="120">
        <f>IF(N116="nulová",J116,0)</f>
        <v>0</v>
      </c>
      <c r="BJ116" s="14" t="s">
        <v>81</v>
      </c>
      <c r="BK116" s="120">
        <f>ROUND(I116*H116,2)</f>
        <v>0</v>
      </c>
      <c r="BL116" s="14" t="s">
        <v>140</v>
      </c>
      <c r="BM116" s="119" t="s">
        <v>192</v>
      </c>
    </row>
    <row r="117" spans="2:65" s="1" customFormat="1">
      <c r="B117" s="26"/>
      <c r="D117" s="217" t="s">
        <v>142</v>
      </c>
      <c r="F117" s="218" t="s">
        <v>191</v>
      </c>
      <c r="L117" s="26"/>
      <c r="M117" s="121"/>
      <c r="T117" s="47"/>
      <c r="AT117" s="14" t="s">
        <v>142</v>
      </c>
      <c r="AU117" s="14" t="s">
        <v>150</v>
      </c>
    </row>
    <row r="118" spans="2:65" s="1" customFormat="1" ht="195">
      <c r="B118" s="26"/>
      <c r="D118" s="217" t="s">
        <v>143</v>
      </c>
      <c r="F118" s="219" t="s">
        <v>626</v>
      </c>
      <c r="L118" s="26"/>
      <c r="M118" s="121"/>
      <c r="T118" s="47"/>
      <c r="AT118" s="14" t="s">
        <v>143</v>
      </c>
      <c r="AU118" s="14" t="s">
        <v>150</v>
      </c>
    </row>
    <row r="119" spans="2:65" s="1" customFormat="1" ht="16.5" customHeight="1">
      <c r="B119" s="26"/>
      <c r="C119" s="212" t="s">
        <v>182</v>
      </c>
      <c r="D119" s="212" t="s">
        <v>136</v>
      </c>
      <c r="E119" s="213" t="s">
        <v>237</v>
      </c>
      <c r="F119" s="214" t="s">
        <v>194</v>
      </c>
      <c r="G119" s="215" t="s">
        <v>139</v>
      </c>
      <c r="H119" s="216">
        <v>1</v>
      </c>
      <c r="I119" s="224"/>
      <c r="J119" s="223">
        <f>ROUND(I119*H119,2)</f>
        <v>0</v>
      </c>
      <c r="K119" s="214" t="s">
        <v>3</v>
      </c>
      <c r="L119" s="26"/>
      <c r="M119" s="115" t="s">
        <v>3</v>
      </c>
      <c r="N119" s="116" t="s">
        <v>44</v>
      </c>
      <c r="O119" s="117">
        <v>0</v>
      </c>
      <c r="P119" s="117">
        <f>O119*H119</f>
        <v>0</v>
      </c>
      <c r="Q119" s="117">
        <v>0</v>
      </c>
      <c r="R119" s="117">
        <f>Q119*H119</f>
        <v>0</v>
      </c>
      <c r="S119" s="117">
        <v>0</v>
      </c>
      <c r="T119" s="118">
        <f>S119*H119</f>
        <v>0</v>
      </c>
      <c r="AR119" s="119" t="s">
        <v>140</v>
      </c>
      <c r="AT119" s="119" t="s">
        <v>136</v>
      </c>
      <c r="AU119" s="119" t="s">
        <v>150</v>
      </c>
      <c r="AY119" s="14" t="s">
        <v>133</v>
      </c>
      <c r="BE119" s="120">
        <f>IF(N119="základní",J119,0)</f>
        <v>0</v>
      </c>
      <c r="BF119" s="120">
        <f>IF(N119="snížená",J119,0)</f>
        <v>0</v>
      </c>
      <c r="BG119" s="120">
        <f>IF(N119="zákl. přenesená",J119,0)</f>
        <v>0</v>
      </c>
      <c r="BH119" s="120">
        <f>IF(N119="sníž. přenesená",J119,0)</f>
        <v>0</v>
      </c>
      <c r="BI119" s="120">
        <f>IF(N119="nulová",J119,0)</f>
        <v>0</v>
      </c>
      <c r="BJ119" s="14" t="s">
        <v>81</v>
      </c>
      <c r="BK119" s="120">
        <f>ROUND(I119*H119,2)</f>
        <v>0</v>
      </c>
      <c r="BL119" s="14" t="s">
        <v>140</v>
      </c>
      <c r="BM119" s="119" t="s">
        <v>195</v>
      </c>
    </row>
    <row r="120" spans="2:65" s="1" customFormat="1">
      <c r="B120" s="26"/>
      <c r="D120" s="217" t="s">
        <v>142</v>
      </c>
      <c r="F120" s="218" t="s">
        <v>194</v>
      </c>
      <c r="L120" s="26"/>
      <c r="M120" s="121"/>
      <c r="T120" s="47"/>
      <c r="AT120" s="14" t="s">
        <v>142</v>
      </c>
      <c r="AU120" s="14" t="s">
        <v>150</v>
      </c>
    </row>
    <row r="121" spans="2:65" s="1" customFormat="1" ht="156">
      <c r="B121" s="26"/>
      <c r="D121" s="217" t="s">
        <v>143</v>
      </c>
      <c r="F121" s="219" t="s">
        <v>624</v>
      </c>
      <c r="L121" s="26"/>
      <c r="M121" s="121"/>
      <c r="T121" s="47"/>
      <c r="AT121" s="14" t="s">
        <v>143</v>
      </c>
      <c r="AU121" s="14" t="s">
        <v>150</v>
      </c>
    </row>
    <row r="122" spans="2:65" s="1" customFormat="1" ht="16.5" customHeight="1">
      <c r="B122" s="26"/>
      <c r="C122" s="212" t="s">
        <v>189</v>
      </c>
      <c r="D122" s="212" t="s">
        <v>136</v>
      </c>
      <c r="E122" s="213" t="s">
        <v>238</v>
      </c>
      <c r="F122" s="214" t="s">
        <v>198</v>
      </c>
      <c r="G122" s="215" t="s">
        <v>139</v>
      </c>
      <c r="H122" s="216">
        <v>1</v>
      </c>
      <c r="I122" s="224"/>
      <c r="J122" s="223">
        <f>ROUND(I122*H122,2)</f>
        <v>0</v>
      </c>
      <c r="K122" s="214" t="s">
        <v>3</v>
      </c>
      <c r="L122" s="26"/>
      <c r="M122" s="115" t="s">
        <v>3</v>
      </c>
      <c r="N122" s="116" t="s">
        <v>44</v>
      </c>
      <c r="O122" s="117">
        <v>0</v>
      </c>
      <c r="P122" s="117">
        <f>O122*H122</f>
        <v>0</v>
      </c>
      <c r="Q122" s="117">
        <v>0</v>
      </c>
      <c r="R122" s="117">
        <f>Q122*H122</f>
        <v>0</v>
      </c>
      <c r="S122" s="117">
        <v>0</v>
      </c>
      <c r="T122" s="118">
        <f>S122*H122</f>
        <v>0</v>
      </c>
      <c r="AR122" s="119" t="s">
        <v>140</v>
      </c>
      <c r="AT122" s="119" t="s">
        <v>136</v>
      </c>
      <c r="AU122" s="119" t="s">
        <v>150</v>
      </c>
      <c r="AY122" s="14" t="s">
        <v>133</v>
      </c>
      <c r="BE122" s="120">
        <f>IF(N122="základní",J122,0)</f>
        <v>0</v>
      </c>
      <c r="BF122" s="120">
        <f>IF(N122="snížená",J122,0)</f>
        <v>0</v>
      </c>
      <c r="BG122" s="120">
        <f>IF(N122="zákl. přenesená",J122,0)</f>
        <v>0</v>
      </c>
      <c r="BH122" s="120">
        <f>IF(N122="sníž. přenesená",J122,0)</f>
        <v>0</v>
      </c>
      <c r="BI122" s="120">
        <f>IF(N122="nulová",J122,0)</f>
        <v>0</v>
      </c>
      <c r="BJ122" s="14" t="s">
        <v>81</v>
      </c>
      <c r="BK122" s="120">
        <f>ROUND(I122*H122,2)</f>
        <v>0</v>
      </c>
      <c r="BL122" s="14" t="s">
        <v>140</v>
      </c>
      <c r="BM122" s="119" t="s">
        <v>199</v>
      </c>
    </row>
    <row r="123" spans="2:65" s="1" customFormat="1">
      <c r="B123" s="26"/>
      <c r="D123" s="217" t="s">
        <v>142</v>
      </c>
      <c r="F123" s="218" t="s">
        <v>198</v>
      </c>
      <c r="L123" s="26"/>
      <c r="M123" s="121"/>
      <c r="T123" s="47"/>
      <c r="AT123" s="14" t="s">
        <v>142</v>
      </c>
      <c r="AU123" s="14" t="s">
        <v>150</v>
      </c>
    </row>
    <row r="124" spans="2:65" s="1" customFormat="1" ht="175.5">
      <c r="B124" s="26"/>
      <c r="D124" s="217" t="s">
        <v>143</v>
      </c>
      <c r="F124" s="219" t="s">
        <v>625</v>
      </c>
      <c r="L124" s="26"/>
      <c r="M124" s="121"/>
      <c r="T124" s="47"/>
      <c r="AT124" s="14" t="s">
        <v>143</v>
      </c>
      <c r="AU124" s="14" t="s">
        <v>150</v>
      </c>
    </row>
    <row r="125" spans="2:65" s="1" customFormat="1" ht="16.5" customHeight="1">
      <c r="B125" s="26"/>
      <c r="C125" s="212" t="s">
        <v>9</v>
      </c>
      <c r="D125" s="212" t="s">
        <v>136</v>
      </c>
      <c r="E125" s="213" t="s">
        <v>239</v>
      </c>
      <c r="F125" s="214" t="s">
        <v>202</v>
      </c>
      <c r="G125" s="215" t="s">
        <v>139</v>
      </c>
      <c r="H125" s="216">
        <v>1</v>
      </c>
      <c r="I125" s="224"/>
      <c r="J125" s="223">
        <f>ROUND(I125*H125,2)</f>
        <v>0</v>
      </c>
      <c r="K125" s="214" t="s">
        <v>3</v>
      </c>
      <c r="L125" s="26"/>
      <c r="M125" s="115" t="s">
        <v>3</v>
      </c>
      <c r="N125" s="116" t="s">
        <v>44</v>
      </c>
      <c r="O125" s="117">
        <v>0</v>
      </c>
      <c r="P125" s="117">
        <f>O125*H125</f>
        <v>0</v>
      </c>
      <c r="Q125" s="117">
        <v>0</v>
      </c>
      <c r="R125" s="117">
        <f>Q125*H125</f>
        <v>0</v>
      </c>
      <c r="S125" s="117">
        <v>0</v>
      </c>
      <c r="T125" s="118">
        <f>S125*H125</f>
        <v>0</v>
      </c>
      <c r="AR125" s="119" t="s">
        <v>140</v>
      </c>
      <c r="AT125" s="119" t="s">
        <v>136</v>
      </c>
      <c r="AU125" s="119" t="s">
        <v>150</v>
      </c>
      <c r="AY125" s="14" t="s">
        <v>133</v>
      </c>
      <c r="BE125" s="120">
        <f>IF(N125="základní",J125,0)</f>
        <v>0</v>
      </c>
      <c r="BF125" s="120">
        <f>IF(N125="snížená",J125,0)</f>
        <v>0</v>
      </c>
      <c r="BG125" s="120">
        <f>IF(N125="zákl. přenesená",J125,0)</f>
        <v>0</v>
      </c>
      <c r="BH125" s="120">
        <f>IF(N125="sníž. přenesená",J125,0)</f>
        <v>0</v>
      </c>
      <c r="BI125" s="120">
        <f>IF(N125="nulová",J125,0)</f>
        <v>0</v>
      </c>
      <c r="BJ125" s="14" t="s">
        <v>81</v>
      </c>
      <c r="BK125" s="120">
        <f>ROUND(I125*H125,2)</f>
        <v>0</v>
      </c>
      <c r="BL125" s="14" t="s">
        <v>140</v>
      </c>
      <c r="BM125" s="119" t="s">
        <v>203</v>
      </c>
    </row>
    <row r="126" spans="2:65" s="1" customFormat="1">
      <c r="B126" s="26"/>
      <c r="D126" s="217" t="s">
        <v>142</v>
      </c>
      <c r="F126" s="218" t="s">
        <v>202</v>
      </c>
      <c r="L126" s="26"/>
      <c r="M126" s="121"/>
      <c r="T126" s="47"/>
      <c r="AT126" s="14" t="s">
        <v>142</v>
      </c>
      <c r="AU126" s="14" t="s">
        <v>150</v>
      </c>
    </row>
    <row r="127" spans="2:65" s="1" customFormat="1" ht="19.5">
      <c r="B127" s="26"/>
      <c r="D127" s="217" t="s">
        <v>143</v>
      </c>
      <c r="F127" s="219" t="s">
        <v>204</v>
      </c>
      <c r="L127" s="26"/>
      <c r="M127" s="121"/>
      <c r="T127" s="47"/>
      <c r="AT127" s="14" t="s">
        <v>143</v>
      </c>
      <c r="AU127" s="14" t="s">
        <v>150</v>
      </c>
    </row>
    <row r="128" spans="2:65" s="11" customFormat="1" ht="25.9" customHeight="1">
      <c r="B128" s="108"/>
      <c r="D128" s="109" t="s">
        <v>72</v>
      </c>
      <c r="E128" s="210" t="s">
        <v>205</v>
      </c>
      <c r="F128" s="210" t="s">
        <v>206</v>
      </c>
      <c r="J128" s="221">
        <f>BK128</f>
        <v>0</v>
      </c>
      <c r="L128" s="108"/>
      <c r="M128" s="110"/>
      <c r="P128" s="111">
        <f>P129</f>
        <v>0</v>
      </c>
      <c r="R128" s="111">
        <f>R129</f>
        <v>0</v>
      </c>
      <c r="T128" s="112">
        <f>T129</f>
        <v>0</v>
      </c>
      <c r="AR128" s="109" t="s">
        <v>140</v>
      </c>
      <c r="AT128" s="113" t="s">
        <v>72</v>
      </c>
      <c r="AU128" s="113" t="s">
        <v>73</v>
      </c>
      <c r="AY128" s="109" t="s">
        <v>133</v>
      </c>
      <c r="BK128" s="114">
        <f>BK129</f>
        <v>0</v>
      </c>
    </row>
    <row r="129" spans="2:65" s="11" customFormat="1" ht="22.9" customHeight="1">
      <c r="B129" s="108"/>
      <c r="D129" s="109" t="s">
        <v>72</v>
      </c>
      <c r="E129" s="211" t="s">
        <v>207</v>
      </c>
      <c r="F129" s="211" t="s">
        <v>208</v>
      </c>
      <c r="J129" s="222">
        <f>BK129</f>
        <v>0</v>
      </c>
      <c r="L129" s="108"/>
      <c r="M129" s="110"/>
      <c r="P129" s="111">
        <f>SUM(P130:P141)</f>
        <v>0</v>
      </c>
      <c r="R129" s="111">
        <f>SUM(R130:R141)</f>
        <v>0</v>
      </c>
      <c r="T129" s="112">
        <f>SUM(T130:T141)</f>
        <v>0</v>
      </c>
      <c r="AR129" s="109" t="s">
        <v>83</v>
      </c>
      <c r="AT129" s="113" t="s">
        <v>72</v>
      </c>
      <c r="AU129" s="113" t="s">
        <v>81</v>
      </c>
      <c r="AY129" s="109" t="s">
        <v>133</v>
      </c>
      <c r="BK129" s="114">
        <f>SUM(BK130:BK141)</f>
        <v>0</v>
      </c>
    </row>
    <row r="130" spans="2:65" s="1" customFormat="1" ht="16.5" customHeight="1">
      <c r="B130" s="26"/>
      <c r="C130" s="212" t="s">
        <v>196</v>
      </c>
      <c r="D130" s="212" t="s">
        <v>136</v>
      </c>
      <c r="E130" s="213" t="s">
        <v>240</v>
      </c>
      <c r="F130" s="214" t="s">
        <v>211</v>
      </c>
      <c r="G130" s="215" t="s">
        <v>139</v>
      </c>
      <c r="H130" s="216">
        <v>1</v>
      </c>
      <c r="I130" s="224"/>
      <c r="J130" s="223">
        <f>ROUND(I130*H130,2)</f>
        <v>0</v>
      </c>
      <c r="K130" s="214" t="s">
        <v>3</v>
      </c>
      <c r="L130" s="26"/>
      <c r="M130" s="115" t="s">
        <v>3</v>
      </c>
      <c r="N130" s="116" t="s">
        <v>44</v>
      </c>
      <c r="O130" s="117">
        <v>0</v>
      </c>
      <c r="P130" s="117">
        <f>O130*H130</f>
        <v>0</v>
      </c>
      <c r="Q130" s="117">
        <v>0</v>
      </c>
      <c r="R130" s="117">
        <f>Q130*H130</f>
        <v>0</v>
      </c>
      <c r="S130" s="117">
        <v>0</v>
      </c>
      <c r="T130" s="118">
        <f>S130*H130</f>
        <v>0</v>
      </c>
      <c r="AR130" s="119" t="s">
        <v>167</v>
      </c>
      <c r="AT130" s="119" t="s">
        <v>136</v>
      </c>
      <c r="AU130" s="119" t="s">
        <v>83</v>
      </c>
      <c r="AY130" s="14" t="s">
        <v>133</v>
      </c>
      <c r="BE130" s="120">
        <f>IF(N130="základní",J130,0)</f>
        <v>0</v>
      </c>
      <c r="BF130" s="120">
        <f>IF(N130="snížená",J130,0)</f>
        <v>0</v>
      </c>
      <c r="BG130" s="120">
        <f>IF(N130="zákl. přenesená",J130,0)</f>
        <v>0</v>
      </c>
      <c r="BH130" s="120">
        <f>IF(N130="sníž. přenesená",J130,0)</f>
        <v>0</v>
      </c>
      <c r="BI130" s="120">
        <f>IF(N130="nulová",J130,0)</f>
        <v>0</v>
      </c>
      <c r="BJ130" s="14" t="s">
        <v>81</v>
      </c>
      <c r="BK130" s="120">
        <f>ROUND(I130*H130,2)</f>
        <v>0</v>
      </c>
      <c r="BL130" s="14" t="s">
        <v>167</v>
      </c>
      <c r="BM130" s="119" t="s">
        <v>241</v>
      </c>
    </row>
    <row r="131" spans="2:65" s="1" customFormat="1">
      <c r="B131" s="26"/>
      <c r="D131" s="217" t="s">
        <v>142</v>
      </c>
      <c r="F131" s="218" t="s">
        <v>211</v>
      </c>
      <c r="L131" s="26"/>
      <c r="M131" s="121"/>
      <c r="T131" s="47"/>
      <c r="AT131" s="14" t="s">
        <v>142</v>
      </c>
      <c r="AU131" s="14" t="s">
        <v>83</v>
      </c>
    </row>
    <row r="132" spans="2:65" s="1" customFormat="1" ht="29.25">
      <c r="B132" s="26"/>
      <c r="D132" s="217" t="s">
        <v>143</v>
      </c>
      <c r="F132" s="219" t="s">
        <v>213</v>
      </c>
      <c r="L132" s="26"/>
      <c r="M132" s="121"/>
      <c r="T132" s="47"/>
      <c r="AT132" s="14" t="s">
        <v>143</v>
      </c>
      <c r="AU132" s="14" t="s">
        <v>83</v>
      </c>
    </row>
    <row r="133" spans="2:65" s="1" customFormat="1" ht="16.5" customHeight="1">
      <c r="B133" s="26"/>
      <c r="C133" s="212" t="s">
        <v>163</v>
      </c>
      <c r="D133" s="212" t="s">
        <v>136</v>
      </c>
      <c r="E133" s="213" t="s">
        <v>242</v>
      </c>
      <c r="F133" s="214" t="s">
        <v>243</v>
      </c>
      <c r="G133" s="215" t="s">
        <v>139</v>
      </c>
      <c r="H133" s="216">
        <v>1</v>
      </c>
      <c r="I133" s="224"/>
      <c r="J133" s="223">
        <f>ROUND(I133*H133,2)</f>
        <v>0</v>
      </c>
      <c r="K133" s="214" t="s">
        <v>3</v>
      </c>
      <c r="L133" s="26"/>
      <c r="M133" s="115" t="s">
        <v>3</v>
      </c>
      <c r="N133" s="116" t="s">
        <v>44</v>
      </c>
      <c r="O133" s="117">
        <v>0</v>
      </c>
      <c r="P133" s="117">
        <f>O133*H133</f>
        <v>0</v>
      </c>
      <c r="Q133" s="117">
        <v>0</v>
      </c>
      <c r="R133" s="117">
        <f>Q133*H133</f>
        <v>0</v>
      </c>
      <c r="S133" s="117">
        <v>0</v>
      </c>
      <c r="T133" s="118">
        <f>S133*H133</f>
        <v>0</v>
      </c>
      <c r="AR133" s="119" t="s">
        <v>167</v>
      </c>
      <c r="AT133" s="119" t="s">
        <v>136</v>
      </c>
      <c r="AU133" s="119" t="s">
        <v>83</v>
      </c>
      <c r="AY133" s="14" t="s">
        <v>133</v>
      </c>
      <c r="BE133" s="120">
        <f>IF(N133="základní",J133,0)</f>
        <v>0</v>
      </c>
      <c r="BF133" s="120">
        <f>IF(N133="snížená",J133,0)</f>
        <v>0</v>
      </c>
      <c r="BG133" s="120">
        <f>IF(N133="zákl. přenesená",J133,0)</f>
        <v>0</v>
      </c>
      <c r="BH133" s="120">
        <f>IF(N133="sníž. přenesená",J133,0)</f>
        <v>0</v>
      </c>
      <c r="BI133" s="120">
        <f>IF(N133="nulová",J133,0)</f>
        <v>0</v>
      </c>
      <c r="BJ133" s="14" t="s">
        <v>81</v>
      </c>
      <c r="BK133" s="120">
        <f>ROUND(I133*H133,2)</f>
        <v>0</v>
      </c>
      <c r="BL133" s="14" t="s">
        <v>167</v>
      </c>
      <c r="BM133" s="119" t="s">
        <v>212</v>
      </c>
    </row>
    <row r="134" spans="2:65" s="1" customFormat="1">
      <c r="B134" s="26"/>
      <c r="D134" s="217" t="s">
        <v>142</v>
      </c>
      <c r="F134" s="218" t="s">
        <v>243</v>
      </c>
      <c r="L134" s="26"/>
      <c r="M134" s="121"/>
      <c r="T134" s="47"/>
      <c r="AT134" s="14" t="s">
        <v>142</v>
      </c>
      <c r="AU134" s="14" t="s">
        <v>83</v>
      </c>
    </row>
    <row r="135" spans="2:65" s="1" customFormat="1" ht="29.25">
      <c r="B135" s="26"/>
      <c r="D135" s="217" t="s">
        <v>143</v>
      </c>
      <c r="F135" s="219" t="s">
        <v>213</v>
      </c>
      <c r="L135" s="26"/>
      <c r="M135" s="121"/>
      <c r="T135" s="47"/>
      <c r="AT135" s="14" t="s">
        <v>143</v>
      </c>
      <c r="AU135" s="14" t="s">
        <v>83</v>
      </c>
    </row>
    <row r="136" spans="2:65" s="1" customFormat="1" ht="16.5" customHeight="1">
      <c r="B136" s="26"/>
      <c r="C136" s="212" t="s">
        <v>209</v>
      </c>
      <c r="D136" s="212" t="s">
        <v>136</v>
      </c>
      <c r="E136" s="213" t="s">
        <v>244</v>
      </c>
      <c r="F136" s="214" t="s">
        <v>245</v>
      </c>
      <c r="G136" s="215" t="s">
        <v>139</v>
      </c>
      <c r="H136" s="216">
        <v>1</v>
      </c>
      <c r="I136" s="224"/>
      <c r="J136" s="223">
        <f>ROUND(I136*H136,2)</f>
        <v>0</v>
      </c>
      <c r="K136" s="214" t="s">
        <v>3</v>
      </c>
      <c r="L136" s="26"/>
      <c r="M136" s="115" t="s">
        <v>3</v>
      </c>
      <c r="N136" s="116" t="s">
        <v>44</v>
      </c>
      <c r="O136" s="117">
        <v>0</v>
      </c>
      <c r="P136" s="117">
        <f>O136*H136</f>
        <v>0</v>
      </c>
      <c r="Q136" s="117">
        <v>0</v>
      </c>
      <c r="R136" s="117">
        <f>Q136*H136</f>
        <v>0</v>
      </c>
      <c r="S136" s="117">
        <v>0</v>
      </c>
      <c r="T136" s="118">
        <f>S136*H136</f>
        <v>0</v>
      </c>
      <c r="AR136" s="119" t="s">
        <v>167</v>
      </c>
      <c r="AT136" s="119" t="s">
        <v>136</v>
      </c>
      <c r="AU136" s="119" t="s">
        <v>83</v>
      </c>
      <c r="AY136" s="14" t="s">
        <v>133</v>
      </c>
      <c r="BE136" s="120">
        <f>IF(N136="základní",J136,0)</f>
        <v>0</v>
      </c>
      <c r="BF136" s="120">
        <f>IF(N136="snížená",J136,0)</f>
        <v>0</v>
      </c>
      <c r="BG136" s="120">
        <f>IF(N136="zákl. přenesená",J136,0)</f>
        <v>0</v>
      </c>
      <c r="BH136" s="120">
        <f>IF(N136="sníž. přenesená",J136,0)</f>
        <v>0</v>
      </c>
      <c r="BI136" s="120">
        <f>IF(N136="nulová",J136,0)</f>
        <v>0</v>
      </c>
      <c r="BJ136" s="14" t="s">
        <v>81</v>
      </c>
      <c r="BK136" s="120">
        <f>ROUND(I136*H136,2)</f>
        <v>0</v>
      </c>
      <c r="BL136" s="14" t="s">
        <v>167</v>
      </c>
      <c r="BM136" s="119" t="s">
        <v>216</v>
      </c>
    </row>
    <row r="137" spans="2:65" s="1" customFormat="1">
      <c r="B137" s="26"/>
      <c r="D137" s="217" t="s">
        <v>142</v>
      </c>
      <c r="F137" s="218" t="s">
        <v>245</v>
      </c>
      <c r="L137" s="26"/>
      <c r="M137" s="121"/>
      <c r="T137" s="47"/>
      <c r="AT137" s="14" t="s">
        <v>142</v>
      </c>
      <c r="AU137" s="14" t="s">
        <v>83</v>
      </c>
    </row>
    <row r="138" spans="2:65" s="1" customFormat="1" ht="29.25">
      <c r="B138" s="26"/>
      <c r="D138" s="217" t="s">
        <v>143</v>
      </c>
      <c r="F138" s="219" t="s">
        <v>246</v>
      </c>
      <c r="L138" s="26"/>
      <c r="M138" s="121"/>
      <c r="T138" s="47"/>
      <c r="AT138" s="14" t="s">
        <v>143</v>
      </c>
      <c r="AU138" s="14" t="s">
        <v>83</v>
      </c>
    </row>
    <row r="139" spans="2:65" s="1" customFormat="1" ht="16.5" customHeight="1">
      <c r="B139" s="26"/>
      <c r="C139" s="212" t="s">
        <v>167</v>
      </c>
      <c r="D139" s="212" t="s">
        <v>136</v>
      </c>
      <c r="E139" s="213" t="s">
        <v>247</v>
      </c>
      <c r="F139" s="214" t="s">
        <v>215</v>
      </c>
      <c r="G139" s="215" t="s">
        <v>139</v>
      </c>
      <c r="H139" s="216">
        <v>1</v>
      </c>
      <c r="I139" s="224"/>
      <c r="J139" s="223">
        <f>ROUND(I139*H139,2)</f>
        <v>0</v>
      </c>
      <c r="K139" s="214" t="s">
        <v>3</v>
      </c>
      <c r="L139" s="26"/>
      <c r="M139" s="115" t="s">
        <v>3</v>
      </c>
      <c r="N139" s="116" t="s">
        <v>44</v>
      </c>
      <c r="O139" s="117">
        <v>0</v>
      </c>
      <c r="P139" s="117">
        <f>O139*H139</f>
        <v>0</v>
      </c>
      <c r="Q139" s="117">
        <v>0</v>
      </c>
      <c r="R139" s="117">
        <f>Q139*H139</f>
        <v>0</v>
      </c>
      <c r="S139" s="117">
        <v>0</v>
      </c>
      <c r="T139" s="118">
        <f>S139*H139</f>
        <v>0</v>
      </c>
      <c r="AR139" s="119" t="s">
        <v>167</v>
      </c>
      <c r="AT139" s="119" t="s">
        <v>136</v>
      </c>
      <c r="AU139" s="119" t="s">
        <v>83</v>
      </c>
      <c r="AY139" s="14" t="s">
        <v>133</v>
      </c>
      <c r="BE139" s="120">
        <f>IF(N139="základní",J139,0)</f>
        <v>0</v>
      </c>
      <c r="BF139" s="120">
        <f>IF(N139="snížená",J139,0)</f>
        <v>0</v>
      </c>
      <c r="BG139" s="120">
        <f>IF(N139="zákl. přenesená",J139,0)</f>
        <v>0</v>
      </c>
      <c r="BH139" s="120">
        <f>IF(N139="sníž. přenesená",J139,0)</f>
        <v>0</v>
      </c>
      <c r="BI139" s="120">
        <f>IF(N139="nulová",J139,0)</f>
        <v>0</v>
      </c>
      <c r="BJ139" s="14" t="s">
        <v>81</v>
      </c>
      <c r="BK139" s="120">
        <f>ROUND(I139*H139,2)</f>
        <v>0</v>
      </c>
      <c r="BL139" s="14" t="s">
        <v>167</v>
      </c>
      <c r="BM139" s="119" t="s">
        <v>248</v>
      </c>
    </row>
    <row r="140" spans="2:65" s="1" customFormat="1">
      <c r="B140" s="26"/>
      <c r="D140" s="217" t="s">
        <v>142</v>
      </c>
      <c r="F140" s="218" t="s">
        <v>215</v>
      </c>
      <c r="L140" s="26"/>
      <c r="M140" s="121"/>
      <c r="T140" s="47"/>
      <c r="AT140" s="14" t="s">
        <v>142</v>
      </c>
      <c r="AU140" s="14" t="s">
        <v>83</v>
      </c>
    </row>
    <row r="141" spans="2:65" s="1" customFormat="1" ht="19.5">
      <c r="B141" s="26"/>
      <c r="D141" s="217" t="s">
        <v>143</v>
      </c>
      <c r="F141" s="219" t="s">
        <v>217</v>
      </c>
      <c r="L141" s="26"/>
      <c r="M141" s="122"/>
      <c r="N141" s="123"/>
      <c r="O141" s="123"/>
      <c r="P141" s="123"/>
      <c r="Q141" s="123"/>
      <c r="R141" s="123"/>
      <c r="S141" s="123"/>
      <c r="T141" s="124"/>
      <c r="AT141" s="14" t="s">
        <v>143</v>
      </c>
      <c r="AU141" s="14" t="s">
        <v>83</v>
      </c>
    </row>
    <row r="142" spans="2:65" s="1" customFormat="1" ht="6.95" customHeight="1">
      <c r="B142" s="35"/>
      <c r="C142" s="36"/>
      <c r="D142" s="36"/>
      <c r="E142" s="36"/>
      <c r="F142" s="36"/>
      <c r="G142" s="36"/>
      <c r="H142" s="36"/>
      <c r="I142" s="36"/>
      <c r="J142" s="36"/>
      <c r="K142" s="36"/>
      <c r="L142" s="26"/>
    </row>
  </sheetData>
  <sheetProtection algorithmName="SHA-512" hashValue="fiiAin7KIvLNm8D6ckLg+6J8cpuH96VlDkv94UAkSaTcnle36d3PNgEKaSex/rgXnT44CANaI6a4sVo0uI3+9A==" saltValue="UOgALXZrw1F2DImVTn2qVA==" spinCount="100000" sheet="1" objects="1" scenarios="1"/>
  <autoFilter ref="C85:K141" xr:uid="{00000000-0009-0000-0000-000002000000}"/>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15"/>
  <sheetViews>
    <sheetView showGridLines="0" zoomScaleNormal="100" workbookViewId="0">
      <selection activeCell="D2" sqref="D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5" t="s">
        <v>6</v>
      </c>
      <c r="M2" s="226"/>
      <c r="N2" s="226"/>
      <c r="O2" s="226"/>
      <c r="P2" s="226"/>
      <c r="Q2" s="226"/>
      <c r="R2" s="226"/>
      <c r="S2" s="226"/>
      <c r="T2" s="226"/>
      <c r="U2" s="226"/>
      <c r="V2" s="226"/>
      <c r="AT2" s="14" t="s">
        <v>89</v>
      </c>
    </row>
    <row r="3" spans="2:46" ht="6.95" customHeight="1">
      <c r="B3" s="15"/>
      <c r="C3" s="16"/>
      <c r="D3" s="16"/>
      <c r="E3" s="16"/>
      <c r="F3" s="16"/>
      <c r="G3" s="16"/>
      <c r="H3" s="16"/>
      <c r="I3" s="16"/>
      <c r="J3" s="16"/>
      <c r="K3" s="16"/>
      <c r="L3" s="17"/>
      <c r="AT3" s="14" t="s">
        <v>83</v>
      </c>
    </row>
    <row r="4" spans="2:46" ht="24.95" customHeight="1">
      <c r="B4" s="17"/>
      <c r="D4" s="18" t="s">
        <v>103</v>
      </c>
      <c r="L4" s="17"/>
      <c r="M4" s="79" t="s">
        <v>11</v>
      </c>
      <c r="AT4" s="14" t="s">
        <v>4</v>
      </c>
    </row>
    <row r="5" spans="2:46" ht="6.95" customHeight="1">
      <c r="B5" s="17"/>
      <c r="L5" s="17"/>
    </row>
    <row r="6" spans="2:46" ht="12" customHeight="1">
      <c r="B6" s="17"/>
      <c r="D6" s="23" t="s">
        <v>15</v>
      </c>
      <c r="L6" s="17"/>
    </row>
    <row r="7" spans="2:46" ht="16.5" customHeight="1">
      <c r="B7" s="17"/>
      <c r="E7" s="259" t="str">
        <f>'Rekapitulace '!K6</f>
        <v>ZŠ a MŠ Okružní 1580/57, Aš - stavební úpravy</v>
      </c>
      <c r="F7" s="260"/>
      <c r="G7" s="260"/>
      <c r="H7" s="260"/>
      <c r="L7" s="17"/>
    </row>
    <row r="8" spans="2:46" s="1" customFormat="1" ht="12" customHeight="1">
      <c r="B8" s="26"/>
      <c r="D8" s="23" t="s">
        <v>104</v>
      </c>
      <c r="L8" s="26"/>
    </row>
    <row r="9" spans="2:46" s="1" customFormat="1" ht="16.5" customHeight="1">
      <c r="B9" s="26"/>
      <c r="E9" s="249" t="s">
        <v>249</v>
      </c>
      <c r="F9" s="258"/>
      <c r="G9" s="258"/>
      <c r="H9" s="258"/>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'!AN13</f>
        <v/>
      </c>
      <c r="L17" s="26"/>
    </row>
    <row r="18" spans="2:12" s="1" customFormat="1" ht="18" customHeight="1">
      <c r="B18" s="26"/>
      <c r="E18" s="234" t="str">
        <f>'Rekapitulace '!E14</f>
        <v xml:space="preserve"> </v>
      </c>
      <c r="F18" s="234"/>
      <c r="G18" s="234"/>
      <c r="H18" s="234"/>
      <c r="I18" s="23" t="s">
        <v>27</v>
      </c>
      <c r="J18" s="21" t="str">
        <f>'Rekapitulace '!AN14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36" t="s">
        <v>38</v>
      </c>
      <c r="F27" s="236"/>
      <c r="G27" s="236"/>
      <c r="H27" s="236"/>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ROUND(J83,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ROUND((SUM(BE83:BE114)),  2)</f>
        <v>0</v>
      </c>
      <c r="I33" s="83">
        <v>0.21</v>
      </c>
      <c r="J33" s="82">
        <f>ROUND(((SUM(BE83:BE114))*I33),  2)</f>
        <v>0</v>
      </c>
      <c r="L33" s="26"/>
    </row>
    <row r="34" spans="2:12" s="1" customFormat="1" ht="14.45" customHeight="1">
      <c r="B34" s="26"/>
      <c r="E34" s="23" t="s">
        <v>45</v>
      </c>
      <c r="F34" s="82">
        <f>ROUND((SUM(BF83:BF114)),  2)</f>
        <v>0</v>
      </c>
      <c r="I34" s="83">
        <v>0.12</v>
      </c>
      <c r="J34" s="82">
        <f>ROUND(((SUM(BF83:BF114))*I34),  2)</f>
        <v>0</v>
      </c>
      <c r="L34" s="26"/>
    </row>
    <row r="35" spans="2:12" s="1" customFormat="1" ht="14.45" hidden="1" customHeight="1">
      <c r="B35" s="26"/>
      <c r="E35" s="23" t="s">
        <v>46</v>
      </c>
      <c r="F35" s="82">
        <f>ROUND((SUM(BG83:BG114)),  2)</f>
        <v>0</v>
      </c>
      <c r="I35" s="83">
        <v>0.21</v>
      </c>
      <c r="J35" s="82">
        <f>0</f>
        <v>0</v>
      </c>
      <c r="L35" s="26"/>
    </row>
    <row r="36" spans="2:12" s="1" customFormat="1" ht="14.45" hidden="1" customHeight="1">
      <c r="B36" s="26"/>
      <c r="E36" s="23" t="s">
        <v>47</v>
      </c>
      <c r="F36" s="82">
        <f>ROUND((SUM(BH83:BH114)),  2)</f>
        <v>0</v>
      </c>
      <c r="I36" s="83">
        <v>0.12</v>
      </c>
      <c r="J36" s="82">
        <f>0</f>
        <v>0</v>
      </c>
      <c r="L36" s="26"/>
    </row>
    <row r="37" spans="2:12" s="1" customFormat="1" ht="14.45" hidden="1" customHeight="1">
      <c r="B37" s="26"/>
      <c r="E37" s="23" t="s">
        <v>48</v>
      </c>
      <c r="F37" s="82">
        <f>ROUND((SUM(BI83:BI114)),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106</v>
      </c>
      <c r="L45" s="26"/>
    </row>
    <row r="46" spans="2:12" s="1" customFormat="1" ht="6.95" customHeight="1">
      <c r="B46" s="26"/>
      <c r="L46" s="26"/>
    </row>
    <row r="47" spans="2:12" s="1" customFormat="1" ht="12" customHeight="1">
      <c r="B47" s="26"/>
      <c r="C47" s="23" t="s">
        <v>15</v>
      </c>
      <c r="L47" s="26"/>
    </row>
    <row r="48" spans="2:12" s="1" customFormat="1" ht="16.5" customHeight="1">
      <c r="B48" s="26"/>
      <c r="E48" s="259" t="str">
        <f>E7</f>
        <v>ZŠ a MŠ Okružní 1580/57, Aš - stavební úpravy</v>
      </c>
      <c r="F48" s="260"/>
      <c r="G48" s="260"/>
      <c r="H48" s="260"/>
      <c r="L48" s="26"/>
    </row>
    <row r="49" spans="2:47" s="1" customFormat="1" ht="12" customHeight="1">
      <c r="B49" s="26"/>
      <c r="C49" s="23" t="s">
        <v>104</v>
      </c>
      <c r="L49" s="26"/>
    </row>
    <row r="50" spans="2:47" s="1" customFormat="1" ht="16.5" customHeight="1">
      <c r="B50" s="26"/>
      <c r="E50" s="249" t="str">
        <f>E9</f>
        <v>2.33 - Kabinet výchovného poradce</v>
      </c>
      <c r="F50" s="258"/>
      <c r="G50" s="258"/>
      <c r="H50" s="258"/>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107</v>
      </c>
      <c r="D57" s="84"/>
      <c r="E57" s="84"/>
      <c r="F57" s="84"/>
      <c r="G57" s="84"/>
      <c r="H57" s="84"/>
      <c r="I57" s="84"/>
      <c r="J57" s="91" t="s">
        <v>108</v>
      </c>
      <c r="K57" s="84"/>
      <c r="L57" s="26"/>
    </row>
    <row r="58" spans="2:47" s="1" customFormat="1" ht="10.35" customHeight="1">
      <c r="B58" s="26"/>
      <c r="L58" s="26"/>
    </row>
    <row r="59" spans="2:47" s="1" customFormat="1" ht="22.9" customHeight="1">
      <c r="B59" s="26"/>
      <c r="C59" s="92" t="s">
        <v>71</v>
      </c>
      <c r="J59" s="57">
        <f>J83</f>
        <v>0</v>
      </c>
      <c r="L59" s="26"/>
      <c r="AU59" s="14" t="s">
        <v>109</v>
      </c>
    </row>
    <row r="60" spans="2:47" s="8" customFormat="1" ht="24.95" customHeight="1">
      <c r="B60" s="93"/>
      <c r="D60" s="94" t="s">
        <v>110</v>
      </c>
      <c r="E60" s="95"/>
      <c r="F60" s="95"/>
      <c r="G60" s="95"/>
      <c r="H60" s="95"/>
      <c r="I60" s="95"/>
      <c r="J60" s="96">
        <f>J84</f>
        <v>0</v>
      </c>
      <c r="L60" s="93"/>
    </row>
    <row r="61" spans="2:47" s="9" customFormat="1" ht="19.899999999999999" customHeight="1">
      <c r="B61" s="97"/>
      <c r="D61" s="98" t="s">
        <v>250</v>
      </c>
      <c r="E61" s="99"/>
      <c r="F61" s="99"/>
      <c r="G61" s="99"/>
      <c r="H61" s="99"/>
      <c r="I61" s="99"/>
      <c r="J61" s="100">
        <f>J85</f>
        <v>0</v>
      </c>
      <c r="L61" s="97"/>
    </row>
    <row r="62" spans="2:47" s="8" customFormat="1" ht="24.95" customHeight="1">
      <c r="B62" s="93"/>
      <c r="D62" s="94" t="s">
        <v>116</v>
      </c>
      <c r="E62" s="95"/>
      <c r="F62" s="95"/>
      <c r="G62" s="95"/>
      <c r="H62" s="95"/>
      <c r="I62" s="95"/>
      <c r="J62" s="96">
        <f>J104</f>
        <v>0</v>
      </c>
      <c r="L62" s="93"/>
    </row>
    <row r="63" spans="2:47" s="9" customFormat="1" ht="19.899999999999999" customHeight="1">
      <c r="B63" s="97"/>
      <c r="D63" s="98" t="s">
        <v>117</v>
      </c>
      <c r="E63" s="99"/>
      <c r="F63" s="99"/>
      <c r="G63" s="99"/>
      <c r="H63" s="99"/>
      <c r="I63" s="99"/>
      <c r="J63" s="100">
        <f>J105</f>
        <v>0</v>
      </c>
      <c r="L63" s="97"/>
    </row>
    <row r="64" spans="2:47" s="1" customFormat="1" ht="21.75" customHeight="1">
      <c r="B64" s="26"/>
      <c r="L64" s="26"/>
    </row>
    <row r="65" spans="2:12" s="1" customFormat="1" ht="6.95" customHeight="1">
      <c r="B65" s="35"/>
      <c r="C65" s="36"/>
      <c r="D65" s="36"/>
      <c r="E65" s="36"/>
      <c r="F65" s="36"/>
      <c r="G65" s="36"/>
      <c r="H65" s="36"/>
      <c r="I65" s="36"/>
      <c r="J65" s="36"/>
      <c r="K65" s="36"/>
      <c r="L65" s="26"/>
    </row>
    <row r="69" spans="2:12" s="1" customFormat="1" ht="6.95" customHeight="1">
      <c r="B69" s="37"/>
      <c r="C69" s="38"/>
      <c r="D69" s="38"/>
      <c r="E69" s="38"/>
      <c r="F69" s="38"/>
      <c r="G69" s="38"/>
      <c r="H69" s="38"/>
      <c r="I69" s="38"/>
      <c r="J69" s="38"/>
      <c r="K69" s="38"/>
      <c r="L69" s="26"/>
    </row>
    <row r="70" spans="2:12" s="1" customFormat="1" ht="24.95" customHeight="1">
      <c r="B70" s="26"/>
      <c r="C70" s="18" t="s">
        <v>118</v>
      </c>
      <c r="L70" s="26"/>
    </row>
    <row r="71" spans="2:12" s="1" customFormat="1" ht="6.95" customHeight="1">
      <c r="B71" s="26"/>
      <c r="L71" s="26"/>
    </row>
    <row r="72" spans="2:12" s="1" customFormat="1" ht="12" customHeight="1">
      <c r="B72" s="26"/>
      <c r="C72" s="23" t="s">
        <v>15</v>
      </c>
      <c r="L72" s="26"/>
    </row>
    <row r="73" spans="2:12" s="1" customFormat="1" ht="16.5" customHeight="1">
      <c r="B73" s="26"/>
      <c r="E73" s="259" t="str">
        <f>E7</f>
        <v>ZŠ a MŠ Okružní 1580/57, Aš - stavební úpravy</v>
      </c>
      <c r="F73" s="260"/>
      <c r="G73" s="260"/>
      <c r="H73" s="260"/>
      <c r="L73" s="26"/>
    </row>
    <row r="74" spans="2:12" s="1" customFormat="1" ht="12" customHeight="1">
      <c r="B74" s="26"/>
      <c r="C74" s="23" t="s">
        <v>104</v>
      </c>
      <c r="L74" s="26"/>
    </row>
    <row r="75" spans="2:12" s="1" customFormat="1" ht="16.5" customHeight="1">
      <c r="B75" s="26"/>
      <c r="E75" s="249" t="str">
        <f>E9</f>
        <v>2.33 - Kabinet výchovného poradce</v>
      </c>
      <c r="F75" s="258"/>
      <c r="G75" s="258"/>
      <c r="H75" s="258"/>
      <c r="L75" s="26"/>
    </row>
    <row r="76" spans="2:12" s="1" customFormat="1" ht="6.95" customHeight="1">
      <c r="B76" s="26"/>
      <c r="L76" s="26"/>
    </row>
    <row r="77" spans="2:12" s="1" customFormat="1" ht="12" customHeight="1">
      <c r="B77" s="26"/>
      <c r="C77" s="23" t="s">
        <v>19</v>
      </c>
      <c r="F77" s="21" t="str">
        <f>F12</f>
        <v>Aš</v>
      </c>
      <c r="I77" s="23" t="s">
        <v>21</v>
      </c>
      <c r="J77" s="43" t="str">
        <f>IF(J12="","",J12)</f>
        <v>5. 2. 2026</v>
      </c>
      <c r="L77" s="26"/>
    </row>
    <row r="78" spans="2:12" s="1" customFormat="1" ht="6.95" customHeight="1">
      <c r="B78" s="26"/>
      <c r="L78" s="26"/>
    </row>
    <row r="79" spans="2:12" s="1" customFormat="1" ht="15.2" customHeight="1">
      <c r="B79" s="26"/>
      <c r="C79" s="23" t="s">
        <v>23</v>
      </c>
      <c r="F79" s="21" t="str">
        <f>E15</f>
        <v>Město Aš</v>
      </c>
      <c r="I79" s="23" t="s">
        <v>30</v>
      </c>
      <c r="J79" s="24" t="str">
        <f>E21</f>
        <v>AVZ, Ing. Václav Zůna</v>
      </c>
      <c r="L79" s="26"/>
    </row>
    <row r="80" spans="2:12" s="1" customFormat="1" ht="15.2" customHeight="1">
      <c r="B80" s="26"/>
      <c r="C80" s="23" t="s">
        <v>28</v>
      </c>
      <c r="F80" s="21" t="str">
        <f>IF(E18="","",E18)</f>
        <v xml:space="preserve"> </v>
      </c>
      <c r="I80" s="23" t="s">
        <v>34</v>
      </c>
      <c r="J80" s="24" t="str">
        <f>E24</f>
        <v>Jakub Vilingr</v>
      </c>
      <c r="L80" s="26"/>
    </row>
    <row r="81" spans="2:65" s="1" customFormat="1" ht="10.35" customHeight="1">
      <c r="B81" s="26"/>
      <c r="L81" s="26"/>
    </row>
    <row r="82" spans="2:65" s="10" customFormat="1" ht="29.25" customHeight="1">
      <c r="B82" s="101"/>
      <c r="C82" s="102" t="s">
        <v>119</v>
      </c>
      <c r="D82" s="103" t="s">
        <v>58</v>
      </c>
      <c r="E82" s="103" t="s">
        <v>54</v>
      </c>
      <c r="F82" s="103" t="s">
        <v>55</v>
      </c>
      <c r="G82" s="103" t="s">
        <v>120</v>
      </c>
      <c r="H82" s="103" t="s">
        <v>121</v>
      </c>
      <c r="I82" s="103" t="s">
        <v>122</v>
      </c>
      <c r="J82" s="103" t="s">
        <v>108</v>
      </c>
      <c r="K82" s="104" t="s">
        <v>123</v>
      </c>
      <c r="L82" s="101"/>
      <c r="M82" s="50" t="s">
        <v>3</v>
      </c>
      <c r="N82" s="51" t="s">
        <v>43</v>
      </c>
      <c r="O82" s="51" t="s">
        <v>124</v>
      </c>
      <c r="P82" s="51" t="s">
        <v>125</v>
      </c>
      <c r="Q82" s="51" t="s">
        <v>126</v>
      </c>
      <c r="R82" s="51" t="s">
        <v>127</v>
      </c>
      <c r="S82" s="51" t="s">
        <v>128</v>
      </c>
      <c r="T82" s="52" t="s">
        <v>129</v>
      </c>
    </row>
    <row r="83" spans="2:65" s="1" customFormat="1" ht="22.9" customHeight="1">
      <c r="B83" s="26"/>
      <c r="C83" s="55" t="s">
        <v>130</v>
      </c>
      <c r="J83" s="220">
        <f>BK83</f>
        <v>0</v>
      </c>
      <c r="L83" s="26"/>
      <c r="M83" s="53"/>
      <c r="N83" s="44"/>
      <c r="O83" s="44"/>
      <c r="P83" s="105">
        <f>P84+P104</f>
        <v>0</v>
      </c>
      <c r="Q83" s="44"/>
      <c r="R83" s="105">
        <f>R84+R104</f>
        <v>0</v>
      </c>
      <c r="S83" s="44"/>
      <c r="T83" s="106">
        <f>T84+T104</f>
        <v>0</v>
      </c>
      <c r="AT83" s="14" t="s">
        <v>72</v>
      </c>
      <c r="AU83" s="14" t="s">
        <v>109</v>
      </c>
      <c r="BK83" s="107">
        <f>BK84+BK104</f>
        <v>0</v>
      </c>
    </row>
    <row r="84" spans="2:65" s="11" customFormat="1" ht="25.9" customHeight="1">
      <c r="B84" s="108"/>
      <c r="D84" s="109" t="s">
        <v>72</v>
      </c>
      <c r="E84" s="210" t="s">
        <v>131</v>
      </c>
      <c r="F84" s="210" t="s">
        <v>132</v>
      </c>
      <c r="J84" s="221">
        <f>BK84</f>
        <v>0</v>
      </c>
      <c r="L84" s="108"/>
      <c r="M84" s="110"/>
      <c r="P84" s="111">
        <f>P85</f>
        <v>0</v>
      </c>
      <c r="R84" s="111">
        <f>R85</f>
        <v>0</v>
      </c>
      <c r="T84" s="112">
        <f>T85</f>
        <v>0</v>
      </c>
      <c r="AR84" s="109" t="s">
        <v>81</v>
      </c>
      <c r="AT84" s="113" t="s">
        <v>72</v>
      </c>
      <c r="AU84" s="113" t="s">
        <v>73</v>
      </c>
      <c r="AY84" s="109" t="s">
        <v>133</v>
      </c>
      <c r="BK84" s="114">
        <f>BK85</f>
        <v>0</v>
      </c>
    </row>
    <row r="85" spans="2:65" s="11" customFormat="1" ht="22.9" customHeight="1">
      <c r="B85" s="108"/>
      <c r="D85" s="109" t="s">
        <v>72</v>
      </c>
      <c r="E85" s="211" t="s">
        <v>251</v>
      </c>
      <c r="F85" s="211" t="s">
        <v>252</v>
      </c>
      <c r="J85" s="222">
        <f>BK85</f>
        <v>0</v>
      </c>
      <c r="L85" s="108"/>
      <c r="M85" s="110"/>
      <c r="P85" s="111">
        <f>SUM(P86:P103)</f>
        <v>0</v>
      </c>
      <c r="R85" s="111">
        <f>SUM(R86:R103)</f>
        <v>0</v>
      </c>
      <c r="T85" s="112">
        <f>SUM(T86:T103)</f>
        <v>0</v>
      </c>
      <c r="AR85" s="109" t="s">
        <v>81</v>
      </c>
      <c r="AT85" s="113" t="s">
        <v>72</v>
      </c>
      <c r="AU85" s="113" t="s">
        <v>81</v>
      </c>
      <c r="AY85" s="109" t="s">
        <v>133</v>
      </c>
      <c r="BK85" s="114">
        <f>SUM(BK86:BK103)</f>
        <v>0</v>
      </c>
    </row>
    <row r="86" spans="2:65" s="1" customFormat="1" ht="16.5" customHeight="1">
      <c r="B86" s="26"/>
      <c r="C86" s="212" t="s">
        <v>81</v>
      </c>
      <c r="D86" s="212" t="s">
        <v>136</v>
      </c>
      <c r="E86" s="213" t="s">
        <v>253</v>
      </c>
      <c r="F86" s="214" t="s">
        <v>254</v>
      </c>
      <c r="G86" s="215" t="s">
        <v>139</v>
      </c>
      <c r="H86" s="216">
        <v>1</v>
      </c>
      <c r="I86" s="224"/>
      <c r="J86" s="223">
        <f>ROUND(I86*H86,2)</f>
        <v>0</v>
      </c>
      <c r="K86" s="214" t="s">
        <v>3</v>
      </c>
      <c r="L86" s="26"/>
      <c r="M86" s="115" t="s">
        <v>3</v>
      </c>
      <c r="N86" s="116" t="s">
        <v>44</v>
      </c>
      <c r="O86" s="117">
        <v>0</v>
      </c>
      <c r="P86" s="117">
        <f>O86*H86</f>
        <v>0</v>
      </c>
      <c r="Q86" s="117">
        <v>0</v>
      </c>
      <c r="R86" s="117">
        <f>Q86*H86</f>
        <v>0</v>
      </c>
      <c r="S86" s="117">
        <v>0</v>
      </c>
      <c r="T86" s="118">
        <f>S86*H86</f>
        <v>0</v>
      </c>
      <c r="AR86" s="119" t="s">
        <v>140</v>
      </c>
      <c r="AT86" s="119" t="s">
        <v>136</v>
      </c>
      <c r="AU86" s="119" t="s">
        <v>83</v>
      </c>
      <c r="AY86" s="14" t="s">
        <v>133</v>
      </c>
      <c r="BE86" s="120">
        <f>IF(N86="základní",J86,0)</f>
        <v>0</v>
      </c>
      <c r="BF86" s="120">
        <f>IF(N86="snížená",J86,0)</f>
        <v>0</v>
      </c>
      <c r="BG86" s="120">
        <f>IF(N86="zákl. přenesená",J86,0)</f>
        <v>0</v>
      </c>
      <c r="BH86" s="120">
        <f>IF(N86="sníž. přenesená",J86,0)</f>
        <v>0</v>
      </c>
      <c r="BI86" s="120">
        <f>IF(N86="nulová",J86,0)</f>
        <v>0</v>
      </c>
      <c r="BJ86" s="14" t="s">
        <v>81</v>
      </c>
      <c r="BK86" s="120">
        <f>ROUND(I86*H86,2)</f>
        <v>0</v>
      </c>
      <c r="BL86" s="14" t="s">
        <v>140</v>
      </c>
      <c r="BM86" s="119" t="s">
        <v>163</v>
      </c>
    </row>
    <row r="87" spans="2:65" s="1" customFormat="1">
      <c r="B87" s="26"/>
      <c r="D87" s="217" t="s">
        <v>142</v>
      </c>
      <c r="F87" s="218" t="s">
        <v>254</v>
      </c>
      <c r="L87" s="26"/>
      <c r="M87" s="121"/>
      <c r="T87" s="47"/>
      <c r="AT87" s="14" t="s">
        <v>142</v>
      </c>
      <c r="AU87" s="14" t="s">
        <v>83</v>
      </c>
    </row>
    <row r="88" spans="2:65" s="1" customFormat="1" ht="399.75">
      <c r="B88" s="26"/>
      <c r="D88" s="217" t="s">
        <v>143</v>
      </c>
      <c r="F88" s="219" t="s">
        <v>632</v>
      </c>
      <c r="L88" s="26"/>
      <c r="M88" s="121"/>
      <c r="T88" s="47"/>
      <c r="AT88" s="14" t="s">
        <v>143</v>
      </c>
      <c r="AU88" s="14" t="s">
        <v>83</v>
      </c>
    </row>
    <row r="89" spans="2:65" s="1" customFormat="1" ht="16.5" customHeight="1">
      <c r="B89" s="26"/>
      <c r="C89" s="212" t="s">
        <v>83</v>
      </c>
      <c r="D89" s="212" t="s">
        <v>136</v>
      </c>
      <c r="E89" s="213" t="s">
        <v>255</v>
      </c>
      <c r="F89" s="214" t="s">
        <v>162</v>
      </c>
      <c r="G89" s="215" t="s">
        <v>139</v>
      </c>
      <c r="H89" s="216">
        <v>1</v>
      </c>
      <c r="I89" s="224"/>
      <c r="J89" s="223">
        <f>ROUND(I89*H89,2)</f>
        <v>0</v>
      </c>
      <c r="K89" s="214" t="s">
        <v>3</v>
      </c>
      <c r="L89" s="26"/>
      <c r="M89" s="115" t="s">
        <v>3</v>
      </c>
      <c r="N89" s="116" t="s">
        <v>44</v>
      </c>
      <c r="O89" s="117">
        <v>0</v>
      </c>
      <c r="P89" s="117">
        <f>O89*H89</f>
        <v>0</v>
      </c>
      <c r="Q89" s="117">
        <v>0</v>
      </c>
      <c r="R89" s="117">
        <f>Q89*H89</f>
        <v>0</v>
      </c>
      <c r="S89" s="117">
        <v>0</v>
      </c>
      <c r="T89" s="118">
        <f>S89*H89</f>
        <v>0</v>
      </c>
      <c r="AR89" s="119" t="s">
        <v>140</v>
      </c>
      <c r="AT89" s="119" t="s">
        <v>136</v>
      </c>
      <c r="AU89" s="119" t="s">
        <v>83</v>
      </c>
      <c r="AY89" s="14" t="s">
        <v>133</v>
      </c>
      <c r="BE89" s="120">
        <f>IF(N89="základní",J89,0)</f>
        <v>0</v>
      </c>
      <c r="BF89" s="120">
        <f>IF(N89="snížená",J89,0)</f>
        <v>0</v>
      </c>
      <c r="BG89" s="120">
        <f>IF(N89="zákl. přenesená",J89,0)</f>
        <v>0</v>
      </c>
      <c r="BH89" s="120">
        <f>IF(N89="sníž. přenesená",J89,0)</f>
        <v>0</v>
      </c>
      <c r="BI89" s="120">
        <f>IF(N89="nulová",J89,0)</f>
        <v>0</v>
      </c>
      <c r="BJ89" s="14" t="s">
        <v>81</v>
      </c>
      <c r="BK89" s="120">
        <f>ROUND(I89*H89,2)</f>
        <v>0</v>
      </c>
      <c r="BL89" s="14" t="s">
        <v>140</v>
      </c>
      <c r="BM89" s="119" t="s">
        <v>167</v>
      </c>
    </row>
    <row r="90" spans="2:65" s="1" customFormat="1">
      <c r="B90" s="26"/>
      <c r="D90" s="217" t="s">
        <v>142</v>
      </c>
      <c r="F90" s="218" t="s">
        <v>162</v>
      </c>
      <c r="L90" s="26"/>
      <c r="M90" s="121"/>
      <c r="T90" s="47"/>
      <c r="AT90" s="14" t="s">
        <v>142</v>
      </c>
      <c r="AU90" s="14" t="s">
        <v>83</v>
      </c>
    </row>
    <row r="91" spans="2:65" s="1" customFormat="1" ht="253.5">
      <c r="B91" s="26"/>
      <c r="D91" s="217" t="s">
        <v>143</v>
      </c>
      <c r="F91" s="219" t="s">
        <v>622</v>
      </c>
      <c r="L91" s="26"/>
      <c r="M91" s="121"/>
      <c r="T91" s="47"/>
      <c r="AT91" s="14" t="s">
        <v>143</v>
      </c>
      <c r="AU91" s="14" t="s">
        <v>83</v>
      </c>
    </row>
    <row r="92" spans="2:65" s="1" customFormat="1" ht="16.5" customHeight="1">
      <c r="B92" s="26"/>
      <c r="C92" s="212" t="s">
        <v>150</v>
      </c>
      <c r="D92" s="212" t="s">
        <v>136</v>
      </c>
      <c r="E92" s="213" t="s">
        <v>256</v>
      </c>
      <c r="F92" s="214" t="s">
        <v>170</v>
      </c>
      <c r="G92" s="215" t="s">
        <v>139</v>
      </c>
      <c r="H92" s="216">
        <v>15</v>
      </c>
      <c r="I92" s="224"/>
      <c r="J92" s="223">
        <f>ROUND(I92*H92,2)</f>
        <v>0</v>
      </c>
      <c r="K92" s="214" t="s">
        <v>3</v>
      </c>
      <c r="L92" s="26"/>
      <c r="M92" s="115" t="s">
        <v>3</v>
      </c>
      <c r="N92" s="116" t="s">
        <v>44</v>
      </c>
      <c r="O92" s="117">
        <v>0</v>
      </c>
      <c r="P92" s="117">
        <f>O92*H92</f>
        <v>0</v>
      </c>
      <c r="Q92" s="117">
        <v>0</v>
      </c>
      <c r="R92" s="117">
        <f>Q92*H92</f>
        <v>0</v>
      </c>
      <c r="S92" s="117">
        <v>0</v>
      </c>
      <c r="T92" s="118">
        <f>S92*H92</f>
        <v>0</v>
      </c>
      <c r="AR92" s="119" t="s">
        <v>140</v>
      </c>
      <c r="AT92" s="119" t="s">
        <v>136</v>
      </c>
      <c r="AU92" s="119" t="s">
        <v>83</v>
      </c>
      <c r="AY92" s="14" t="s">
        <v>133</v>
      </c>
      <c r="BE92" s="120">
        <f>IF(N92="základní",J92,0)</f>
        <v>0</v>
      </c>
      <c r="BF92" s="120">
        <f>IF(N92="snížená",J92,0)</f>
        <v>0</v>
      </c>
      <c r="BG92" s="120">
        <f>IF(N92="zákl. přenesená",J92,0)</f>
        <v>0</v>
      </c>
      <c r="BH92" s="120">
        <f>IF(N92="sníž. přenesená",J92,0)</f>
        <v>0</v>
      </c>
      <c r="BI92" s="120">
        <f>IF(N92="nulová",J92,0)</f>
        <v>0</v>
      </c>
      <c r="BJ92" s="14" t="s">
        <v>81</v>
      </c>
      <c r="BK92" s="120">
        <f>ROUND(I92*H92,2)</f>
        <v>0</v>
      </c>
      <c r="BL92" s="14" t="s">
        <v>140</v>
      </c>
      <c r="BM92" s="119" t="s">
        <v>171</v>
      </c>
    </row>
    <row r="93" spans="2:65" s="1" customFormat="1">
      <c r="B93" s="26"/>
      <c r="D93" s="217" t="s">
        <v>142</v>
      </c>
      <c r="F93" s="218" t="s">
        <v>170</v>
      </c>
      <c r="L93" s="26"/>
      <c r="M93" s="121"/>
      <c r="T93" s="47"/>
      <c r="AT93" s="14" t="s">
        <v>142</v>
      </c>
      <c r="AU93" s="14" t="s">
        <v>83</v>
      </c>
    </row>
    <row r="94" spans="2:65" s="1" customFormat="1" ht="19.5">
      <c r="B94" s="26"/>
      <c r="D94" s="217" t="s">
        <v>143</v>
      </c>
      <c r="F94" s="219" t="s">
        <v>172</v>
      </c>
      <c r="L94" s="26"/>
      <c r="M94" s="121"/>
      <c r="T94" s="47"/>
      <c r="AT94" s="14" t="s">
        <v>143</v>
      </c>
      <c r="AU94" s="14" t="s">
        <v>83</v>
      </c>
    </row>
    <row r="95" spans="2:65" s="1" customFormat="1" ht="16.5" customHeight="1">
      <c r="B95" s="26"/>
      <c r="C95" s="212" t="s">
        <v>140</v>
      </c>
      <c r="D95" s="212" t="s">
        <v>136</v>
      </c>
      <c r="E95" s="213" t="s">
        <v>257</v>
      </c>
      <c r="F95" s="214" t="s">
        <v>174</v>
      </c>
      <c r="G95" s="215" t="s">
        <v>139</v>
      </c>
      <c r="H95" s="216">
        <v>1</v>
      </c>
      <c r="I95" s="224"/>
      <c r="J95" s="223">
        <f>ROUND(I95*H95,2)</f>
        <v>0</v>
      </c>
      <c r="K95" s="214" t="s">
        <v>3</v>
      </c>
      <c r="L95" s="26"/>
      <c r="M95" s="115" t="s">
        <v>3</v>
      </c>
      <c r="N95" s="116" t="s">
        <v>44</v>
      </c>
      <c r="O95" s="117">
        <v>0</v>
      </c>
      <c r="P95" s="117">
        <f>O95*H95</f>
        <v>0</v>
      </c>
      <c r="Q95" s="117">
        <v>0</v>
      </c>
      <c r="R95" s="117">
        <f>Q95*H95</f>
        <v>0</v>
      </c>
      <c r="S95" s="117">
        <v>0</v>
      </c>
      <c r="T95" s="118">
        <f>S95*H95</f>
        <v>0</v>
      </c>
      <c r="AR95" s="119" t="s">
        <v>140</v>
      </c>
      <c r="AT95" s="119" t="s">
        <v>136</v>
      </c>
      <c r="AU95" s="119" t="s">
        <v>83</v>
      </c>
      <c r="AY95" s="14" t="s">
        <v>133</v>
      </c>
      <c r="BE95" s="120">
        <f>IF(N95="základní",J95,0)</f>
        <v>0</v>
      </c>
      <c r="BF95" s="120">
        <f>IF(N95="snížená",J95,0)</f>
        <v>0</v>
      </c>
      <c r="BG95" s="120">
        <f>IF(N95="zákl. přenesená",J95,0)</f>
        <v>0</v>
      </c>
      <c r="BH95" s="120">
        <f>IF(N95="sníž. přenesená",J95,0)</f>
        <v>0</v>
      </c>
      <c r="BI95" s="120">
        <f>IF(N95="nulová",J95,0)</f>
        <v>0</v>
      </c>
      <c r="BJ95" s="14" t="s">
        <v>81</v>
      </c>
      <c r="BK95" s="120">
        <f>ROUND(I95*H95,2)</f>
        <v>0</v>
      </c>
      <c r="BL95" s="14" t="s">
        <v>140</v>
      </c>
      <c r="BM95" s="119" t="s">
        <v>175</v>
      </c>
    </row>
    <row r="96" spans="2:65" s="1" customFormat="1">
      <c r="B96" s="26"/>
      <c r="D96" s="217" t="s">
        <v>142</v>
      </c>
      <c r="F96" s="218" t="s">
        <v>174</v>
      </c>
      <c r="L96" s="26"/>
      <c r="M96" s="121"/>
      <c r="T96" s="47"/>
      <c r="AT96" s="14" t="s">
        <v>142</v>
      </c>
      <c r="AU96" s="14" t="s">
        <v>83</v>
      </c>
    </row>
    <row r="97" spans="2:65" s="1" customFormat="1" ht="19.5">
      <c r="B97" s="26"/>
      <c r="D97" s="217" t="s">
        <v>143</v>
      </c>
      <c r="F97" s="219" t="s">
        <v>176</v>
      </c>
      <c r="L97" s="26"/>
      <c r="M97" s="121"/>
      <c r="T97" s="47"/>
      <c r="AT97" s="14" t="s">
        <v>143</v>
      </c>
      <c r="AU97" s="14" t="s">
        <v>83</v>
      </c>
    </row>
    <row r="98" spans="2:65" s="1" customFormat="1" ht="24.2" customHeight="1">
      <c r="B98" s="26"/>
      <c r="C98" s="212" t="s">
        <v>160</v>
      </c>
      <c r="D98" s="212" t="s">
        <v>136</v>
      </c>
      <c r="E98" s="213" t="s">
        <v>258</v>
      </c>
      <c r="F98" s="214" t="s">
        <v>179</v>
      </c>
      <c r="G98" s="215" t="s">
        <v>139</v>
      </c>
      <c r="H98" s="216">
        <v>1</v>
      </c>
      <c r="I98" s="224"/>
      <c r="J98" s="223">
        <f>ROUND(I98*H98,2)</f>
        <v>0</v>
      </c>
      <c r="K98" s="214" t="s">
        <v>3</v>
      </c>
      <c r="L98" s="26"/>
      <c r="M98" s="115" t="s">
        <v>3</v>
      </c>
      <c r="N98" s="116" t="s">
        <v>44</v>
      </c>
      <c r="O98" s="117">
        <v>0</v>
      </c>
      <c r="P98" s="117">
        <f>O98*H98</f>
        <v>0</v>
      </c>
      <c r="Q98" s="117">
        <v>0</v>
      </c>
      <c r="R98" s="117">
        <f>Q98*H98</f>
        <v>0</v>
      </c>
      <c r="S98" s="117">
        <v>0</v>
      </c>
      <c r="T98" s="118">
        <f>S98*H98</f>
        <v>0</v>
      </c>
      <c r="AR98" s="119" t="s">
        <v>140</v>
      </c>
      <c r="AT98" s="119" t="s">
        <v>136</v>
      </c>
      <c r="AU98" s="119" t="s">
        <v>83</v>
      </c>
      <c r="AY98" s="14" t="s">
        <v>133</v>
      </c>
      <c r="BE98" s="120">
        <f>IF(N98="základní",J98,0)</f>
        <v>0</v>
      </c>
      <c r="BF98" s="120">
        <f>IF(N98="snížená",J98,0)</f>
        <v>0</v>
      </c>
      <c r="BG98" s="120">
        <f>IF(N98="zákl. přenesená",J98,0)</f>
        <v>0</v>
      </c>
      <c r="BH98" s="120">
        <f>IF(N98="sníž. přenesená",J98,0)</f>
        <v>0</v>
      </c>
      <c r="BI98" s="120">
        <f>IF(N98="nulová",J98,0)</f>
        <v>0</v>
      </c>
      <c r="BJ98" s="14" t="s">
        <v>81</v>
      </c>
      <c r="BK98" s="120">
        <f>ROUND(I98*H98,2)</f>
        <v>0</v>
      </c>
      <c r="BL98" s="14" t="s">
        <v>140</v>
      </c>
      <c r="BM98" s="119" t="s">
        <v>180</v>
      </c>
    </row>
    <row r="99" spans="2:65" s="1" customFormat="1">
      <c r="B99" s="26"/>
      <c r="D99" s="217" t="s">
        <v>142</v>
      </c>
      <c r="F99" s="218" t="s">
        <v>179</v>
      </c>
      <c r="L99" s="26"/>
      <c r="M99" s="121"/>
      <c r="T99" s="47"/>
      <c r="AT99" s="14" t="s">
        <v>142</v>
      </c>
      <c r="AU99" s="14" t="s">
        <v>83</v>
      </c>
    </row>
    <row r="100" spans="2:65" s="1" customFormat="1" ht="19.5">
      <c r="B100" s="26"/>
      <c r="D100" s="217" t="s">
        <v>143</v>
      </c>
      <c r="F100" s="219" t="s">
        <v>181</v>
      </c>
      <c r="L100" s="26"/>
      <c r="M100" s="121"/>
      <c r="T100" s="47"/>
      <c r="AT100" s="14" t="s">
        <v>143</v>
      </c>
      <c r="AU100" s="14" t="s">
        <v>83</v>
      </c>
    </row>
    <row r="101" spans="2:65" s="1" customFormat="1" ht="16.5" customHeight="1">
      <c r="B101" s="26"/>
      <c r="C101" s="212" t="s">
        <v>164</v>
      </c>
      <c r="D101" s="212" t="s">
        <v>136</v>
      </c>
      <c r="E101" s="213" t="s">
        <v>259</v>
      </c>
      <c r="F101" s="214" t="s">
        <v>184</v>
      </c>
      <c r="G101" s="215" t="s">
        <v>139</v>
      </c>
      <c r="H101" s="216">
        <v>1</v>
      </c>
      <c r="I101" s="224"/>
      <c r="J101" s="223">
        <f>ROUND(I101*H101,2)</f>
        <v>0</v>
      </c>
      <c r="K101" s="214" t="s">
        <v>3</v>
      </c>
      <c r="L101" s="26"/>
      <c r="M101" s="115" t="s">
        <v>3</v>
      </c>
      <c r="N101" s="116" t="s">
        <v>44</v>
      </c>
      <c r="O101" s="117">
        <v>0</v>
      </c>
      <c r="P101" s="117">
        <f>O101*H101</f>
        <v>0</v>
      </c>
      <c r="Q101" s="117">
        <v>0</v>
      </c>
      <c r="R101" s="117">
        <f>Q101*H101</f>
        <v>0</v>
      </c>
      <c r="S101" s="117">
        <v>0</v>
      </c>
      <c r="T101" s="118">
        <f>S101*H101</f>
        <v>0</v>
      </c>
      <c r="AR101" s="119" t="s">
        <v>140</v>
      </c>
      <c r="AT101" s="119" t="s">
        <v>136</v>
      </c>
      <c r="AU101" s="119" t="s">
        <v>83</v>
      </c>
      <c r="AY101" s="14" t="s">
        <v>133</v>
      </c>
      <c r="BE101" s="120">
        <f>IF(N101="základní",J101,0)</f>
        <v>0</v>
      </c>
      <c r="BF101" s="120">
        <f>IF(N101="snížená",J101,0)</f>
        <v>0</v>
      </c>
      <c r="BG101" s="120">
        <f>IF(N101="zákl. přenesená",J101,0)</f>
        <v>0</v>
      </c>
      <c r="BH101" s="120">
        <f>IF(N101="sníž. přenesená",J101,0)</f>
        <v>0</v>
      </c>
      <c r="BI101" s="120">
        <f>IF(N101="nulová",J101,0)</f>
        <v>0</v>
      </c>
      <c r="BJ101" s="14" t="s">
        <v>81</v>
      </c>
      <c r="BK101" s="120">
        <f>ROUND(I101*H101,2)</f>
        <v>0</v>
      </c>
      <c r="BL101" s="14" t="s">
        <v>140</v>
      </c>
      <c r="BM101" s="119" t="s">
        <v>185</v>
      </c>
    </row>
    <row r="102" spans="2:65" s="1" customFormat="1">
      <c r="B102" s="26"/>
      <c r="D102" s="217" t="s">
        <v>142</v>
      </c>
      <c r="F102" s="218" t="s">
        <v>184</v>
      </c>
      <c r="L102" s="26"/>
      <c r="M102" s="121"/>
      <c r="T102" s="47"/>
      <c r="AT102" s="14" t="s">
        <v>142</v>
      </c>
      <c r="AU102" s="14" t="s">
        <v>83</v>
      </c>
    </row>
    <row r="103" spans="2:65" s="1" customFormat="1" ht="19.5">
      <c r="B103" s="26"/>
      <c r="D103" s="217" t="s">
        <v>143</v>
      </c>
      <c r="F103" s="219" t="s">
        <v>186</v>
      </c>
      <c r="L103" s="26"/>
      <c r="M103" s="121"/>
      <c r="T103" s="47"/>
      <c r="AT103" s="14" t="s">
        <v>143</v>
      </c>
      <c r="AU103" s="14" t="s">
        <v>83</v>
      </c>
    </row>
    <row r="104" spans="2:65" s="11" customFormat="1" ht="25.9" customHeight="1">
      <c r="B104" s="108"/>
      <c r="D104" s="109" t="s">
        <v>72</v>
      </c>
      <c r="E104" s="210" t="s">
        <v>205</v>
      </c>
      <c r="F104" s="210" t="s">
        <v>206</v>
      </c>
      <c r="J104" s="221">
        <f>BK104</f>
        <v>0</v>
      </c>
      <c r="L104" s="108"/>
      <c r="M104" s="110"/>
      <c r="P104" s="111">
        <f>P105</f>
        <v>0</v>
      </c>
      <c r="R104" s="111">
        <f>R105</f>
        <v>0</v>
      </c>
      <c r="T104" s="112">
        <f>T105</f>
        <v>0</v>
      </c>
      <c r="AR104" s="109" t="s">
        <v>140</v>
      </c>
      <c r="AT104" s="113" t="s">
        <v>72</v>
      </c>
      <c r="AU104" s="113" t="s">
        <v>73</v>
      </c>
      <c r="AY104" s="109" t="s">
        <v>133</v>
      </c>
      <c r="BK104" s="114">
        <f>BK105</f>
        <v>0</v>
      </c>
    </row>
    <row r="105" spans="2:65" s="11" customFormat="1" ht="22.9" customHeight="1">
      <c r="B105" s="108"/>
      <c r="D105" s="109" t="s">
        <v>72</v>
      </c>
      <c r="E105" s="211" t="s">
        <v>207</v>
      </c>
      <c r="F105" s="211" t="s">
        <v>208</v>
      </c>
      <c r="J105" s="222">
        <f>BK105</f>
        <v>0</v>
      </c>
      <c r="L105" s="108"/>
      <c r="M105" s="110"/>
      <c r="P105" s="111">
        <f>SUM(P106:P114)</f>
        <v>0</v>
      </c>
      <c r="R105" s="111">
        <f>SUM(R106:R114)</f>
        <v>0</v>
      </c>
      <c r="T105" s="112">
        <f>SUM(T106:T114)</f>
        <v>0</v>
      </c>
      <c r="AR105" s="109" t="s">
        <v>83</v>
      </c>
      <c r="AT105" s="113" t="s">
        <v>72</v>
      </c>
      <c r="AU105" s="113" t="s">
        <v>81</v>
      </c>
      <c r="AY105" s="109" t="s">
        <v>133</v>
      </c>
      <c r="BK105" s="114">
        <f>SUM(BK106:BK114)</f>
        <v>0</v>
      </c>
    </row>
    <row r="106" spans="2:65" s="1" customFormat="1" ht="16.5" customHeight="1">
      <c r="B106" s="26"/>
      <c r="C106" s="212" t="s">
        <v>168</v>
      </c>
      <c r="D106" s="212" t="s">
        <v>136</v>
      </c>
      <c r="E106" s="213" t="s">
        <v>260</v>
      </c>
      <c r="F106" s="214" t="s">
        <v>261</v>
      </c>
      <c r="G106" s="215" t="s">
        <v>139</v>
      </c>
      <c r="H106" s="216">
        <v>1</v>
      </c>
      <c r="I106" s="224"/>
      <c r="J106" s="223">
        <f>ROUND(I106*H106,2)</f>
        <v>0</v>
      </c>
      <c r="K106" s="214" t="s">
        <v>3</v>
      </c>
      <c r="L106" s="26"/>
      <c r="M106" s="115" t="s">
        <v>3</v>
      </c>
      <c r="N106" s="116" t="s">
        <v>44</v>
      </c>
      <c r="O106" s="117">
        <v>0</v>
      </c>
      <c r="P106" s="117">
        <f>O106*H106</f>
        <v>0</v>
      </c>
      <c r="Q106" s="117">
        <v>0</v>
      </c>
      <c r="R106" s="117">
        <f>Q106*H106</f>
        <v>0</v>
      </c>
      <c r="S106" s="117">
        <v>0</v>
      </c>
      <c r="T106" s="118">
        <f>S106*H106</f>
        <v>0</v>
      </c>
      <c r="AR106" s="119" t="s">
        <v>167</v>
      </c>
      <c r="AT106" s="119" t="s">
        <v>136</v>
      </c>
      <c r="AU106" s="119" t="s">
        <v>83</v>
      </c>
      <c r="AY106" s="14" t="s">
        <v>133</v>
      </c>
      <c r="BE106" s="120">
        <f>IF(N106="základní",J106,0)</f>
        <v>0</v>
      </c>
      <c r="BF106" s="120">
        <f>IF(N106="snížená",J106,0)</f>
        <v>0</v>
      </c>
      <c r="BG106" s="120">
        <f>IF(N106="zákl. přenesená",J106,0)</f>
        <v>0</v>
      </c>
      <c r="BH106" s="120">
        <f>IF(N106="sníž. přenesená",J106,0)</f>
        <v>0</v>
      </c>
      <c r="BI106" s="120">
        <f>IF(N106="nulová",J106,0)</f>
        <v>0</v>
      </c>
      <c r="BJ106" s="14" t="s">
        <v>81</v>
      </c>
      <c r="BK106" s="120">
        <f>ROUND(I106*H106,2)</f>
        <v>0</v>
      </c>
      <c r="BL106" s="14" t="s">
        <v>167</v>
      </c>
      <c r="BM106" s="119" t="s">
        <v>199</v>
      </c>
    </row>
    <row r="107" spans="2:65" s="1" customFormat="1">
      <c r="B107" s="26"/>
      <c r="D107" s="217" t="s">
        <v>142</v>
      </c>
      <c r="F107" s="218" t="s">
        <v>261</v>
      </c>
      <c r="L107" s="26"/>
      <c r="M107" s="121"/>
      <c r="T107" s="47"/>
      <c r="AT107" s="14" t="s">
        <v>142</v>
      </c>
      <c r="AU107" s="14" t="s">
        <v>83</v>
      </c>
    </row>
    <row r="108" spans="2:65" s="1" customFormat="1" ht="29.25">
      <c r="B108" s="26"/>
      <c r="D108" s="217" t="s">
        <v>143</v>
      </c>
      <c r="F108" s="219" t="s">
        <v>262</v>
      </c>
      <c r="L108" s="26"/>
      <c r="M108" s="121"/>
      <c r="T108" s="47"/>
      <c r="AT108" s="14" t="s">
        <v>143</v>
      </c>
      <c r="AU108" s="14" t="s">
        <v>83</v>
      </c>
    </row>
    <row r="109" spans="2:65" s="1" customFormat="1" ht="16.5" customHeight="1">
      <c r="B109" s="26"/>
      <c r="C109" s="212" t="s">
        <v>153</v>
      </c>
      <c r="D109" s="212" t="s">
        <v>136</v>
      </c>
      <c r="E109" s="213" t="s">
        <v>263</v>
      </c>
      <c r="F109" s="214" t="s">
        <v>264</v>
      </c>
      <c r="G109" s="215" t="s">
        <v>139</v>
      </c>
      <c r="H109" s="216">
        <v>1</v>
      </c>
      <c r="I109" s="224"/>
      <c r="J109" s="223">
        <f>ROUND(I109*H109,2)</f>
        <v>0</v>
      </c>
      <c r="K109" s="214" t="s">
        <v>3</v>
      </c>
      <c r="L109" s="26"/>
      <c r="M109" s="115" t="s">
        <v>3</v>
      </c>
      <c r="N109" s="116" t="s">
        <v>44</v>
      </c>
      <c r="O109" s="117">
        <v>0</v>
      </c>
      <c r="P109" s="117">
        <f>O109*H109</f>
        <v>0</v>
      </c>
      <c r="Q109" s="117">
        <v>0</v>
      </c>
      <c r="R109" s="117">
        <f>Q109*H109</f>
        <v>0</v>
      </c>
      <c r="S109" s="117">
        <v>0</v>
      </c>
      <c r="T109" s="118">
        <f>S109*H109</f>
        <v>0</v>
      </c>
      <c r="AR109" s="119" t="s">
        <v>167</v>
      </c>
      <c r="AT109" s="119" t="s">
        <v>136</v>
      </c>
      <c r="AU109" s="119" t="s">
        <v>83</v>
      </c>
      <c r="AY109" s="14" t="s">
        <v>133</v>
      </c>
      <c r="BE109" s="120">
        <f>IF(N109="základní",J109,0)</f>
        <v>0</v>
      </c>
      <c r="BF109" s="120">
        <f>IF(N109="snížená",J109,0)</f>
        <v>0</v>
      </c>
      <c r="BG109" s="120">
        <f>IF(N109="zákl. přenesená",J109,0)</f>
        <v>0</v>
      </c>
      <c r="BH109" s="120">
        <f>IF(N109="sníž. přenesená",J109,0)</f>
        <v>0</v>
      </c>
      <c r="BI109" s="120">
        <f>IF(N109="nulová",J109,0)</f>
        <v>0</v>
      </c>
      <c r="BJ109" s="14" t="s">
        <v>81</v>
      </c>
      <c r="BK109" s="120">
        <f>ROUND(I109*H109,2)</f>
        <v>0</v>
      </c>
      <c r="BL109" s="14" t="s">
        <v>167</v>
      </c>
      <c r="BM109" s="119" t="s">
        <v>203</v>
      </c>
    </row>
    <row r="110" spans="2:65" s="1" customFormat="1">
      <c r="B110" s="26"/>
      <c r="D110" s="217" t="s">
        <v>142</v>
      </c>
      <c r="F110" s="218" t="s">
        <v>264</v>
      </c>
      <c r="L110" s="26"/>
      <c r="M110" s="121"/>
      <c r="T110" s="47"/>
      <c r="AT110" s="14" t="s">
        <v>142</v>
      </c>
      <c r="AU110" s="14" t="s">
        <v>83</v>
      </c>
    </row>
    <row r="111" spans="2:65" s="1" customFormat="1" ht="29.25">
      <c r="B111" s="26"/>
      <c r="D111" s="217" t="s">
        <v>143</v>
      </c>
      <c r="F111" s="219" t="s">
        <v>265</v>
      </c>
      <c r="L111" s="26"/>
      <c r="M111" s="121"/>
      <c r="T111" s="47"/>
      <c r="AT111" s="14" t="s">
        <v>143</v>
      </c>
      <c r="AU111" s="14" t="s">
        <v>83</v>
      </c>
    </row>
    <row r="112" spans="2:65" s="1" customFormat="1" ht="16.5" customHeight="1">
      <c r="B112" s="26"/>
      <c r="C112" s="212" t="s">
        <v>177</v>
      </c>
      <c r="D112" s="212" t="s">
        <v>136</v>
      </c>
      <c r="E112" s="213" t="s">
        <v>266</v>
      </c>
      <c r="F112" s="214" t="s">
        <v>215</v>
      </c>
      <c r="G112" s="215" t="s">
        <v>139</v>
      </c>
      <c r="H112" s="216">
        <v>1</v>
      </c>
      <c r="I112" s="224"/>
      <c r="J112" s="223">
        <f>ROUND(I112*H112,2)</f>
        <v>0</v>
      </c>
      <c r="K112" s="214" t="s">
        <v>3</v>
      </c>
      <c r="L112" s="26"/>
      <c r="M112" s="115" t="s">
        <v>3</v>
      </c>
      <c r="N112" s="116" t="s">
        <v>44</v>
      </c>
      <c r="O112" s="117">
        <v>0</v>
      </c>
      <c r="P112" s="117">
        <f>O112*H112</f>
        <v>0</v>
      </c>
      <c r="Q112" s="117">
        <v>0</v>
      </c>
      <c r="R112" s="117">
        <f>Q112*H112</f>
        <v>0</v>
      </c>
      <c r="S112" s="117">
        <v>0</v>
      </c>
      <c r="T112" s="118">
        <f>S112*H112</f>
        <v>0</v>
      </c>
      <c r="AR112" s="119" t="s">
        <v>167</v>
      </c>
      <c r="AT112" s="119" t="s">
        <v>136</v>
      </c>
      <c r="AU112" s="119" t="s">
        <v>83</v>
      </c>
      <c r="AY112" s="14" t="s">
        <v>133</v>
      </c>
      <c r="BE112" s="120">
        <f>IF(N112="základní",J112,0)</f>
        <v>0</v>
      </c>
      <c r="BF112" s="120">
        <f>IF(N112="snížená",J112,0)</f>
        <v>0</v>
      </c>
      <c r="BG112" s="120">
        <f>IF(N112="zákl. přenesená",J112,0)</f>
        <v>0</v>
      </c>
      <c r="BH112" s="120">
        <f>IF(N112="sníž. přenesená",J112,0)</f>
        <v>0</v>
      </c>
      <c r="BI112" s="120">
        <f>IF(N112="nulová",J112,0)</f>
        <v>0</v>
      </c>
      <c r="BJ112" s="14" t="s">
        <v>81</v>
      </c>
      <c r="BK112" s="120">
        <f>ROUND(I112*H112,2)</f>
        <v>0</v>
      </c>
      <c r="BL112" s="14" t="s">
        <v>167</v>
      </c>
      <c r="BM112" s="119" t="s">
        <v>241</v>
      </c>
    </row>
    <row r="113" spans="2:47" s="1" customFormat="1">
      <c r="B113" s="26"/>
      <c r="D113" s="217" t="s">
        <v>142</v>
      </c>
      <c r="F113" s="218" t="s">
        <v>215</v>
      </c>
      <c r="L113" s="26"/>
      <c r="M113" s="121"/>
      <c r="T113" s="47"/>
      <c r="AT113" s="14" t="s">
        <v>142</v>
      </c>
      <c r="AU113" s="14" t="s">
        <v>83</v>
      </c>
    </row>
    <row r="114" spans="2:47" s="1" customFormat="1" ht="19.5">
      <c r="B114" s="26"/>
      <c r="D114" s="217" t="s">
        <v>143</v>
      </c>
      <c r="F114" s="219" t="s">
        <v>217</v>
      </c>
      <c r="L114" s="26"/>
      <c r="M114" s="122"/>
      <c r="N114" s="123"/>
      <c r="O114" s="123"/>
      <c r="P114" s="123"/>
      <c r="Q114" s="123"/>
      <c r="R114" s="123"/>
      <c r="S114" s="123"/>
      <c r="T114" s="124"/>
      <c r="AT114" s="14" t="s">
        <v>143</v>
      </c>
      <c r="AU114" s="14" t="s">
        <v>83</v>
      </c>
    </row>
    <row r="115" spans="2:47" s="1" customFormat="1" ht="6.95" customHeight="1">
      <c r="B115" s="35"/>
      <c r="C115" s="36"/>
      <c r="D115" s="36"/>
      <c r="E115" s="36"/>
      <c r="F115" s="36"/>
      <c r="G115" s="36"/>
      <c r="H115" s="36"/>
      <c r="I115" s="36"/>
      <c r="J115" s="36"/>
      <c r="K115" s="36"/>
      <c r="L115" s="26"/>
    </row>
  </sheetData>
  <sheetProtection algorithmName="SHA-512" hashValue="RiJ+mbN6fJ0kudZUYnGR+XrR9+lLE9uvi6x25nIrgghnUw2jqMYpS/Cqugwemj8d31GJQ+XYr03ERKcWk6fFVQ==" saltValue="IIQt5wjCpNe5Ac6PyzXd+w==" spinCount="100000" sheet="1" objects="1" scenarios="1"/>
  <protectedRanges>
    <protectedRange sqref="I86 I89 I92 I95 I98 I101 I106 I109 I112" name="Oblast1"/>
  </protectedRanges>
  <autoFilter ref="C82:K114" xr:uid="{00000000-0009-0000-0000-000003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00"/>
  <sheetViews>
    <sheetView showGridLines="0" workbookViewId="0">
      <selection activeCell="C2" sqref="C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5" t="s">
        <v>6</v>
      </c>
      <c r="M2" s="226"/>
      <c r="N2" s="226"/>
      <c r="O2" s="226"/>
      <c r="P2" s="226"/>
      <c r="Q2" s="226"/>
      <c r="R2" s="226"/>
      <c r="S2" s="226"/>
      <c r="T2" s="226"/>
      <c r="U2" s="226"/>
      <c r="V2" s="226"/>
      <c r="AT2" s="14" t="s">
        <v>92</v>
      </c>
    </row>
    <row r="3" spans="2:46" ht="6.95" customHeight="1">
      <c r="B3" s="15"/>
      <c r="C3" s="16"/>
      <c r="D3" s="16"/>
      <c r="E3" s="16"/>
      <c r="F3" s="16"/>
      <c r="G3" s="16"/>
      <c r="H3" s="16"/>
      <c r="I3" s="16"/>
      <c r="J3" s="16"/>
      <c r="K3" s="16"/>
      <c r="L3" s="17"/>
      <c r="AT3" s="14" t="s">
        <v>83</v>
      </c>
    </row>
    <row r="4" spans="2:46" ht="24.95" customHeight="1">
      <c r="B4" s="17"/>
      <c r="D4" s="18" t="s">
        <v>103</v>
      </c>
      <c r="L4" s="17"/>
      <c r="M4" s="79" t="s">
        <v>11</v>
      </c>
      <c r="AT4" s="14" t="s">
        <v>4</v>
      </c>
    </row>
    <row r="5" spans="2:46" ht="6.95" customHeight="1">
      <c r="B5" s="17"/>
      <c r="L5" s="17"/>
    </row>
    <row r="6" spans="2:46" ht="12" customHeight="1">
      <c r="B6" s="17"/>
      <c r="D6" s="23" t="s">
        <v>15</v>
      </c>
      <c r="L6" s="17"/>
    </row>
    <row r="7" spans="2:46" ht="16.5" customHeight="1">
      <c r="B7" s="17"/>
      <c r="E7" s="259" t="str">
        <f>'Rekapitulace '!K6</f>
        <v>ZŠ a MŠ Okružní 1580/57, Aš - stavební úpravy</v>
      </c>
      <c r="F7" s="260"/>
      <c r="G7" s="260"/>
      <c r="H7" s="260"/>
      <c r="L7" s="17"/>
    </row>
    <row r="8" spans="2:46" s="1" customFormat="1" ht="12" customHeight="1">
      <c r="B8" s="26"/>
      <c r="D8" s="23" t="s">
        <v>104</v>
      </c>
      <c r="L8" s="26"/>
    </row>
    <row r="9" spans="2:46" s="1" customFormat="1" ht="16.5" customHeight="1">
      <c r="B9" s="26"/>
      <c r="E9" s="249" t="s">
        <v>267</v>
      </c>
      <c r="F9" s="258"/>
      <c r="G9" s="258"/>
      <c r="H9" s="258"/>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'!AN13</f>
        <v/>
      </c>
      <c r="L17" s="26"/>
    </row>
    <row r="18" spans="2:12" s="1" customFormat="1" ht="18" customHeight="1">
      <c r="B18" s="26"/>
      <c r="E18" s="234" t="str">
        <f>'Rekapitulace '!E14</f>
        <v xml:space="preserve"> </v>
      </c>
      <c r="F18" s="234"/>
      <c r="G18" s="234"/>
      <c r="H18" s="234"/>
      <c r="I18" s="23" t="s">
        <v>27</v>
      </c>
      <c r="J18" s="21" t="str">
        <f>'Rekapitulace '!AN14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36" t="s">
        <v>38</v>
      </c>
      <c r="F27" s="236"/>
      <c r="G27" s="236"/>
      <c r="H27" s="236"/>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ROUND(J83,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ROUND((SUM(BE83:BE99)),  2)</f>
        <v>0</v>
      </c>
      <c r="I33" s="83">
        <v>0.21</v>
      </c>
      <c r="J33" s="82">
        <f>ROUND(((SUM(BE83:BE99))*I33),  2)</f>
        <v>0</v>
      </c>
      <c r="L33" s="26"/>
    </row>
    <row r="34" spans="2:12" s="1" customFormat="1" ht="14.45" customHeight="1">
      <c r="B34" s="26"/>
      <c r="E34" s="23" t="s">
        <v>45</v>
      </c>
      <c r="F34" s="82">
        <f>ROUND((SUM(BF83:BF99)),  2)</f>
        <v>0</v>
      </c>
      <c r="I34" s="83">
        <v>0.12</v>
      </c>
      <c r="J34" s="82">
        <f>ROUND(((SUM(BF83:BF99))*I34),  2)</f>
        <v>0</v>
      </c>
      <c r="L34" s="26"/>
    </row>
    <row r="35" spans="2:12" s="1" customFormat="1" ht="14.45" hidden="1" customHeight="1">
      <c r="B35" s="26"/>
      <c r="E35" s="23" t="s">
        <v>46</v>
      </c>
      <c r="F35" s="82">
        <f>ROUND((SUM(BG83:BG99)),  2)</f>
        <v>0</v>
      </c>
      <c r="I35" s="83">
        <v>0.21</v>
      </c>
      <c r="J35" s="82">
        <f>0</f>
        <v>0</v>
      </c>
      <c r="L35" s="26"/>
    </row>
    <row r="36" spans="2:12" s="1" customFormat="1" ht="14.45" hidden="1" customHeight="1">
      <c r="B36" s="26"/>
      <c r="E36" s="23" t="s">
        <v>47</v>
      </c>
      <c r="F36" s="82">
        <f>ROUND((SUM(BH83:BH99)),  2)</f>
        <v>0</v>
      </c>
      <c r="I36" s="83">
        <v>0.12</v>
      </c>
      <c r="J36" s="82">
        <f>0</f>
        <v>0</v>
      </c>
      <c r="L36" s="26"/>
    </row>
    <row r="37" spans="2:12" s="1" customFormat="1" ht="14.45" hidden="1" customHeight="1">
      <c r="B37" s="26"/>
      <c r="E37" s="23" t="s">
        <v>48</v>
      </c>
      <c r="F37" s="82">
        <f>ROUND((SUM(BI83:BI99)),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106</v>
      </c>
      <c r="L45" s="26"/>
    </row>
    <row r="46" spans="2:12" s="1" customFormat="1" ht="6.95" customHeight="1">
      <c r="B46" s="26"/>
      <c r="L46" s="26"/>
    </row>
    <row r="47" spans="2:12" s="1" customFormat="1" ht="12" customHeight="1">
      <c r="B47" s="26"/>
      <c r="C47" s="23" t="s">
        <v>15</v>
      </c>
      <c r="L47" s="26"/>
    </row>
    <row r="48" spans="2:12" s="1" customFormat="1" ht="16.5" customHeight="1">
      <c r="B48" s="26"/>
      <c r="E48" s="259" t="str">
        <f>E7</f>
        <v>ZŠ a MŠ Okružní 1580/57, Aš - stavební úpravy</v>
      </c>
      <c r="F48" s="260"/>
      <c r="G48" s="260"/>
      <c r="H48" s="260"/>
      <c r="L48" s="26"/>
    </row>
    <row r="49" spans="2:47" s="1" customFormat="1" ht="12" customHeight="1">
      <c r="B49" s="26"/>
      <c r="C49" s="23" t="s">
        <v>104</v>
      </c>
      <c r="L49" s="26"/>
    </row>
    <row r="50" spans="2:47" s="1" customFormat="1" ht="16.5" customHeight="1">
      <c r="B50" s="26"/>
      <c r="E50" s="249" t="str">
        <f>E9</f>
        <v>2.34 - Kabinet jazyků</v>
      </c>
      <c r="F50" s="258"/>
      <c r="G50" s="258"/>
      <c r="H50" s="258"/>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107</v>
      </c>
      <c r="D57" s="84"/>
      <c r="E57" s="84"/>
      <c r="F57" s="84"/>
      <c r="G57" s="84"/>
      <c r="H57" s="84"/>
      <c r="I57" s="84"/>
      <c r="J57" s="91" t="s">
        <v>108</v>
      </c>
      <c r="K57" s="84"/>
      <c r="L57" s="26"/>
    </row>
    <row r="58" spans="2:47" s="1" customFormat="1" ht="10.35" customHeight="1">
      <c r="B58" s="26"/>
      <c r="L58" s="26"/>
    </row>
    <row r="59" spans="2:47" s="1" customFormat="1" ht="22.9" customHeight="1">
      <c r="B59" s="26"/>
      <c r="C59" s="92" t="s">
        <v>71</v>
      </c>
      <c r="J59" s="57">
        <f>J83</f>
        <v>0</v>
      </c>
      <c r="L59" s="26"/>
      <c r="AU59" s="14" t="s">
        <v>109</v>
      </c>
    </row>
    <row r="60" spans="2:47" s="8" customFormat="1" ht="24.95" customHeight="1">
      <c r="B60" s="93"/>
      <c r="D60" s="94" t="s">
        <v>110</v>
      </c>
      <c r="E60" s="95"/>
      <c r="F60" s="95"/>
      <c r="G60" s="95"/>
      <c r="H60" s="95"/>
      <c r="I60" s="95"/>
      <c r="J60" s="96">
        <f>J84</f>
        <v>0</v>
      </c>
      <c r="L60" s="93"/>
    </row>
    <row r="61" spans="2:47" s="9" customFormat="1" ht="19.899999999999999" customHeight="1">
      <c r="B61" s="97"/>
      <c r="D61" s="98" t="s">
        <v>268</v>
      </c>
      <c r="E61" s="99"/>
      <c r="F61" s="99"/>
      <c r="G61" s="99"/>
      <c r="H61" s="99"/>
      <c r="I61" s="99"/>
      <c r="J61" s="100">
        <f>J85</f>
        <v>0</v>
      </c>
      <c r="L61" s="97"/>
    </row>
    <row r="62" spans="2:47" s="8" customFormat="1" ht="24.95" customHeight="1">
      <c r="B62" s="93"/>
      <c r="D62" s="94" t="s">
        <v>116</v>
      </c>
      <c r="E62" s="95"/>
      <c r="F62" s="95"/>
      <c r="G62" s="95"/>
      <c r="H62" s="95"/>
      <c r="I62" s="95"/>
      <c r="J62" s="96">
        <f>J89</f>
        <v>0</v>
      </c>
      <c r="L62" s="93"/>
    </row>
    <row r="63" spans="2:47" s="9" customFormat="1" ht="19.899999999999999" customHeight="1">
      <c r="B63" s="97"/>
      <c r="D63" s="98" t="s">
        <v>117</v>
      </c>
      <c r="E63" s="99"/>
      <c r="F63" s="99"/>
      <c r="G63" s="99"/>
      <c r="H63" s="99"/>
      <c r="I63" s="99"/>
      <c r="J63" s="100">
        <f>J90</f>
        <v>0</v>
      </c>
      <c r="L63" s="97"/>
    </row>
    <row r="64" spans="2:47" s="1" customFormat="1" ht="21.75" customHeight="1">
      <c r="B64" s="26"/>
      <c r="L64" s="26"/>
    </row>
    <row r="65" spans="2:12" s="1" customFormat="1" ht="6.95" customHeight="1">
      <c r="B65" s="35"/>
      <c r="C65" s="36"/>
      <c r="D65" s="36"/>
      <c r="E65" s="36"/>
      <c r="F65" s="36"/>
      <c r="G65" s="36"/>
      <c r="H65" s="36"/>
      <c r="I65" s="36"/>
      <c r="J65" s="36"/>
      <c r="K65" s="36"/>
      <c r="L65" s="26"/>
    </row>
    <row r="69" spans="2:12" s="1" customFormat="1" ht="6.95" customHeight="1">
      <c r="B69" s="37"/>
      <c r="C69" s="38"/>
      <c r="D69" s="38"/>
      <c r="E69" s="38"/>
      <c r="F69" s="38"/>
      <c r="G69" s="38"/>
      <c r="H69" s="38"/>
      <c r="I69" s="38"/>
      <c r="J69" s="38"/>
      <c r="K69" s="38"/>
      <c r="L69" s="26"/>
    </row>
    <row r="70" spans="2:12" s="1" customFormat="1" ht="24.95" customHeight="1">
      <c r="B70" s="26"/>
      <c r="C70" s="18" t="s">
        <v>118</v>
      </c>
      <c r="L70" s="26"/>
    </row>
    <row r="71" spans="2:12" s="1" customFormat="1" ht="6.95" customHeight="1">
      <c r="B71" s="26"/>
      <c r="L71" s="26"/>
    </row>
    <row r="72" spans="2:12" s="1" customFormat="1" ht="12" customHeight="1">
      <c r="B72" s="26"/>
      <c r="C72" s="23" t="s">
        <v>15</v>
      </c>
      <c r="L72" s="26"/>
    </row>
    <row r="73" spans="2:12" s="1" customFormat="1" ht="16.5" customHeight="1">
      <c r="B73" s="26"/>
      <c r="E73" s="259" t="str">
        <f>E7</f>
        <v>ZŠ a MŠ Okružní 1580/57, Aš - stavební úpravy</v>
      </c>
      <c r="F73" s="260"/>
      <c r="G73" s="260"/>
      <c r="H73" s="260"/>
      <c r="L73" s="26"/>
    </row>
    <row r="74" spans="2:12" s="1" customFormat="1" ht="12" customHeight="1">
      <c r="B74" s="26"/>
      <c r="C74" s="23" t="s">
        <v>104</v>
      </c>
      <c r="L74" s="26"/>
    </row>
    <row r="75" spans="2:12" s="1" customFormat="1" ht="16.5" customHeight="1">
      <c r="B75" s="26"/>
      <c r="E75" s="249" t="str">
        <f>E9</f>
        <v>2.34 - Kabinet jazyků</v>
      </c>
      <c r="F75" s="258"/>
      <c r="G75" s="258"/>
      <c r="H75" s="258"/>
      <c r="L75" s="26"/>
    </row>
    <row r="76" spans="2:12" s="1" customFormat="1" ht="6.95" customHeight="1">
      <c r="B76" s="26"/>
      <c r="L76" s="26"/>
    </row>
    <row r="77" spans="2:12" s="1" customFormat="1" ht="12" customHeight="1">
      <c r="B77" s="26"/>
      <c r="C77" s="23" t="s">
        <v>19</v>
      </c>
      <c r="F77" s="21" t="str">
        <f>F12</f>
        <v>Aš</v>
      </c>
      <c r="I77" s="23" t="s">
        <v>21</v>
      </c>
      <c r="J77" s="43" t="str">
        <f>IF(J12="","",J12)</f>
        <v>5. 2. 2026</v>
      </c>
      <c r="L77" s="26"/>
    </row>
    <row r="78" spans="2:12" s="1" customFormat="1" ht="6.95" customHeight="1">
      <c r="B78" s="26"/>
      <c r="L78" s="26"/>
    </row>
    <row r="79" spans="2:12" s="1" customFormat="1" ht="15.2" customHeight="1">
      <c r="B79" s="26"/>
      <c r="C79" s="23" t="s">
        <v>23</v>
      </c>
      <c r="F79" s="21" t="str">
        <f>E15</f>
        <v>Město Aš</v>
      </c>
      <c r="I79" s="23" t="s">
        <v>30</v>
      </c>
      <c r="J79" s="24" t="str">
        <f>E21</f>
        <v>AVZ, Ing. Václav Zůna</v>
      </c>
      <c r="L79" s="26"/>
    </row>
    <row r="80" spans="2:12" s="1" customFormat="1" ht="15.2" customHeight="1">
      <c r="B80" s="26"/>
      <c r="C80" s="23" t="s">
        <v>28</v>
      </c>
      <c r="F80" s="21" t="str">
        <f>IF(E18="","",E18)</f>
        <v xml:space="preserve"> </v>
      </c>
      <c r="I80" s="23" t="s">
        <v>34</v>
      </c>
      <c r="J80" s="24" t="str">
        <f>E24</f>
        <v>Jakub Vilingr</v>
      </c>
      <c r="L80" s="26"/>
    </row>
    <row r="81" spans="2:65" s="1" customFormat="1" ht="10.35" customHeight="1">
      <c r="B81" s="26"/>
      <c r="L81" s="26"/>
    </row>
    <row r="82" spans="2:65" s="10" customFormat="1" ht="29.25" customHeight="1">
      <c r="B82" s="101"/>
      <c r="C82" s="102" t="s">
        <v>119</v>
      </c>
      <c r="D82" s="103" t="s">
        <v>58</v>
      </c>
      <c r="E82" s="103" t="s">
        <v>54</v>
      </c>
      <c r="F82" s="103" t="s">
        <v>55</v>
      </c>
      <c r="G82" s="103" t="s">
        <v>120</v>
      </c>
      <c r="H82" s="103" t="s">
        <v>121</v>
      </c>
      <c r="I82" s="103" t="s">
        <v>122</v>
      </c>
      <c r="J82" s="103" t="s">
        <v>108</v>
      </c>
      <c r="K82" s="104" t="s">
        <v>123</v>
      </c>
      <c r="L82" s="101"/>
      <c r="M82" s="50" t="s">
        <v>3</v>
      </c>
      <c r="N82" s="51" t="s">
        <v>43</v>
      </c>
      <c r="O82" s="51" t="s">
        <v>124</v>
      </c>
      <c r="P82" s="51" t="s">
        <v>125</v>
      </c>
      <c r="Q82" s="51" t="s">
        <v>126</v>
      </c>
      <c r="R82" s="51" t="s">
        <v>127</v>
      </c>
      <c r="S82" s="51" t="s">
        <v>128</v>
      </c>
      <c r="T82" s="52" t="s">
        <v>129</v>
      </c>
    </row>
    <row r="83" spans="2:65" s="1" customFormat="1" ht="22.9" customHeight="1">
      <c r="B83" s="26"/>
      <c r="C83" s="55" t="s">
        <v>130</v>
      </c>
      <c r="J83" s="220">
        <f>BK83</f>
        <v>0</v>
      </c>
      <c r="L83" s="26"/>
      <c r="M83" s="53"/>
      <c r="N83" s="44"/>
      <c r="O83" s="44"/>
      <c r="P83" s="105">
        <f>P84+P89</f>
        <v>0</v>
      </c>
      <c r="Q83" s="44"/>
      <c r="R83" s="105">
        <f>R84+R89</f>
        <v>0</v>
      </c>
      <c r="S83" s="44"/>
      <c r="T83" s="106">
        <f>T84+T89</f>
        <v>0</v>
      </c>
      <c r="AT83" s="14" t="s">
        <v>72</v>
      </c>
      <c r="AU83" s="14" t="s">
        <v>109</v>
      </c>
      <c r="BK83" s="107">
        <f>BK84+BK89</f>
        <v>0</v>
      </c>
    </row>
    <row r="84" spans="2:65" s="11" customFormat="1" ht="25.9" customHeight="1">
      <c r="B84" s="108"/>
      <c r="D84" s="109" t="s">
        <v>72</v>
      </c>
      <c r="E84" s="210" t="s">
        <v>131</v>
      </c>
      <c r="F84" s="210" t="s">
        <v>132</v>
      </c>
      <c r="J84" s="221">
        <f>BK84</f>
        <v>0</v>
      </c>
      <c r="L84" s="108"/>
      <c r="M84" s="110"/>
      <c r="P84" s="111">
        <f>P85</f>
        <v>0</v>
      </c>
      <c r="R84" s="111">
        <f>R85</f>
        <v>0</v>
      </c>
      <c r="T84" s="112">
        <f>T85</f>
        <v>0</v>
      </c>
      <c r="AR84" s="109" t="s">
        <v>81</v>
      </c>
      <c r="AT84" s="113" t="s">
        <v>72</v>
      </c>
      <c r="AU84" s="113" t="s">
        <v>73</v>
      </c>
      <c r="AY84" s="109" t="s">
        <v>133</v>
      </c>
      <c r="BK84" s="114">
        <f>BK85</f>
        <v>0</v>
      </c>
    </row>
    <row r="85" spans="2:65" s="11" customFormat="1" ht="22.9" customHeight="1">
      <c r="B85" s="108"/>
      <c r="D85" s="109" t="s">
        <v>72</v>
      </c>
      <c r="E85" s="211" t="s">
        <v>269</v>
      </c>
      <c r="F85" s="211" t="s">
        <v>252</v>
      </c>
      <c r="J85" s="222">
        <f>BK85</f>
        <v>0</v>
      </c>
      <c r="L85" s="108"/>
      <c r="M85" s="110"/>
      <c r="P85" s="111">
        <f>SUM(P86:P88)</f>
        <v>0</v>
      </c>
      <c r="R85" s="111">
        <f>SUM(R86:R88)</f>
        <v>0</v>
      </c>
      <c r="T85" s="112">
        <f>SUM(T86:T88)</f>
        <v>0</v>
      </c>
      <c r="AR85" s="109" t="s">
        <v>81</v>
      </c>
      <c r="AT85" s="113" t="s">
        <v>72</v>
      </c>
      <c r="AU85" s="113" t="s">
        <v>81</v>
      </c>
      <c r="AY85" s="109" t="s">
        <v>133</v>
      </c>
      <c r="BK85" s="114">
        <f>SUM(BK86:BK88)</f>
        <v>0</v>
      </c>
    </row>
    <row r="86" spans="2:65" s="1" customFormat="1" ht="16.5" customHeight="1">
      <c r="B86" s="26"/>
      <c r="C86" s="212" t="s">
        <v>81</v>
      </c>
      <c r="D86" s="212" t="s">
        <v>136</v>
      </c>
      <c r="E86" s="213" t="s">
        <v>270</v>
      </c>
      <c r="F86" s="214" t="s">
        <v>271</v>
      </c>
      <c r="G86" s="215" t="s">
        <v>139</v>
      </c>
      <c r="H86" s="216">
        <v>4</v>
      </c>
      <c r="I86" s="224"/>
      <c r="J86" s="223">
        <f>ROUND(I86*H86,2)</f>
        <v>0</v>
      </c>
      <c r="K86" s="214" t="s">
        <v>3</v>
      </c>
      <c r="L86" s="26"/>
      <c r="M86" s="115" t="s">
        <v>3</v>
      </c>
      <c r="N86" s="116" t="s">
        <v>44</v>
      </c>
      <c r="O86" s="117">
        <v>0</v>
      </c>
      <c r="P86" s="117">
        <f>O86*H86</f>
        <v>0</v>
      </c>
      <c r="Q86" s="117">
        <v>0</v>
      </c>
      <c r="R86" s="117">
        <f>Q86*H86</f>
        <v>0</v>
      </c>
      <c r="S86" s="117">
        <v>0</v>
      </c>
      <c r="T86" s="118">
        <f>S86*H86</f>
        <v>0</v>
      </c>
      <c r="AR86" s="119" t="s">
        <v>140</v>
      </c>
      <c r="AT86" s="119" t="s">
        <v>136</v>
      </c>
      <c r="AU86" s="119" t="s">
        <v>83</v>
      </c>
      <c r="AY86" s="14" t="s">
        <v>133</v>
      </c>
      <c r="BE86" s="120">
        <f>IF(N86="základní",J86,0)</f>
        <v>0</v>
      </c>
      <c r="BF86" s="120">
        <f>IF(N86="snížená",J86,0)</f>
        <v>0</v>
      </c>
      <c r="BG86" s="120">
        <f>IF(N86="zákl. přenesená",J86,0)</f>
        <v>0</v>
      </c>
      <c r="BH86" s="120">
        <f>IF(N86="sníž. přenesená",J86,0)</f>
        <v>0</v>
      </c>
      <c r="BI86" s="120">
        <f>IF(N86="nulová",J86,0)</f>
        <v>0</v>
      </c>
      <c r="BJ86" s="14" t="s">
        <v>81</v>
      </c>
      <c r="BK86" s="120">
        <f>ROUND(I86*H86,2)</f>
        <v>0</v>
      </c>
      <c r="BL86" s="14" t="s">
        <v>140</v>
      </c>
      <c r="BM86" s="119" t="s">
        <v>164</v>
      </c>
    </row>
    <row r="87" spans="2:65" s="1" customFormat="1">
      <c r="B87" s="26"/>
      <c r="D87" s="217" t="s">
        <v>142</v>
      </c>
      <c r="F87" s="218" t="s">
        <v>271</v>
      </c>
      <c r="L87" s="26"/>
      <c r="M87" s="121"/>
      <c r="T87" s="47"/>
      <c r="AT87" s="14" t="s">
        <v>142</v>
      </c>
      <c r="AU87" s="14" t="s">
        <v>83</v>
      </c>
    </row>
    <row r="88" spans="2:65" s="1" customFormat="1" ht="68.25">
      <c r="B88" s="26"/>
      <c r="D88" s="217" t="s">
        <v>143</v>
      </c>
      <c r="F88" s="219" t="s">
        <v>272</v>
      </c>
      <c r="L88" s="26"/>
      <c r="M88" s="121"/>
      <c r="T88" s="47"/>
      <c r="AT88" s="14" t="s">
        <v>143</v>
      </c>
      <c r="AU88" s="14" t="s">
        <v>83</v>
      </c>
    </row>
    <row r="89" spans="2:65" s="11" customFormat="1" ht="25.9" customHeight="1">
      <c r="B89" s="108"/>
      <c r="D89" s="109" t="s">
        <v>72</v>
      </c>
      <c r="E89" s="210" t="s">
        <v>205</v>
      </c>
      <c r="F89" s="210" t="s">
        <v>206</v>
      </c>
      <c r="J89" s="221">
        <f>BK89</f>
        <v>0</v>
      </c>
      <c r="L89" s="108"/>
      <c r="M89" s="110"/>
      <c r="P89" s="111">
        <f>P90</f>
        <v>0</v>
      </c>
      <c r="R89" s="111">
        <f>R90</f>
        <v>0</v>
      </c>
      <c r="T89" s="112">
        <f>T90</f>
        <v>0</v>
      </c>
      <c r="AR89" s="109" t="s">
        <v>140</v>
      </c>
      <c r="AT89" s="113" t="s">
        <v>72</v>
      </c>
      <c r="AU89" s="113" t="s">
        <v>73</v>
      </c>
      <c r="AY89" s="109" t="s">
        <v>133</v>
      </c>
      <c r="BK89" s="114">
        <f>BK90</f>
        <v>0</v>
      </c>
    </row>
    <row r="90" spans="2:65" s="11" customFormat="1" ht="22.9" customHeight="1">
      <c r="B90" s="108"/>
      <c r="D90" s="109" t="s">
        <v>72</v>
      </c>
      <c r="E90" s="211" t="s">
        <v>207</v>
      </c>
      <c r="F90" s="211" t="s">
        <v>208</v>
      </c>
      <c r="J90" s="222">
        <f>BK90</f>
        <v>0</v>
      </c>
      <c r="L90" s="108"/>
      <c r="M90" s="110"/>
      <c r="P90" s="111">
        <f>SUM(P91:P99)</f>
        <v>0</v>
      </c>
      <c r="R90" s="111">
        <f>SUM(R91:R99)</f>
        <v>0</v>
      </c>
      <c r="T90" s="112">
        <f>SUM(T91:T99)</f>
        <v>0</v>
      </c>
      <c r="AR90" s="109" t="s">
        <v>83</v>
      </c>
      <c r="AT90" s="113" t="s">
        <v>72</v>
      </c>
      <c r="AU90" s="113" t="s">
        <v>81</v>
      </c>
      <c r="AY90" s="109" t="s">
        <v>133</v>
      </c>
      <c r="BK90" s="114">
        <f>SUM(BK91:BK99)</f>
        <v>0</v>
      </c>
    </row>
    <row r="91" spans="2:65" s="1" customFormat="1" ht="16.5" customHeight="1">
      <c r="B91" s="26"/>
      <c r="C91" s="212" t="s">
        <v>83</v>
      </c>
      <c r="D91" s="212" t="s">
        <v>136</v>
      </c>
      <c r="E91" s="213" t="s">
        <v>273</v>
      </c>
      <c r="F91" s="214" t="s">
        <v>261</v>
      </c>
      <c r="G91" s="215" t="s">
        <v>139</v>
      </c>
      <c r="H91" s="216">
        <v>4</v>
      </c>
      <c r="I91" s="224"/>
      <c r="J91" s="223">
        <f>ROUND(I91*H91,2)</f>
        <v>0</v>
      </c>
      <c r="K91" s="214" t="s">
        <v>3</v>
      </c>
      <c r="L91" s="26"/>
      <c r="M91" s="115" t="s">
        <v>3</v>
      </c>
      <c r="N91" s="116" t="s">
        <v>44</v>
      </c>
      <c r="O91" s="117">
        <v>0</v>
      </c>
      <c r="P91" s="117">
        <f>O91*H91</f>
        <v>0</v>
      </c>
      <c r="Q91" s="117">
        <v>0</v>
      </c>
      <c r="R91" s="117">
        <f>Q91*H91</f>
        <v>0</v>
      </c>
      <c r="S91" s="117">
        <v>0</v>
      </c>
      <c r="T91" s="118">
        <f>S91*H91</f>
        <v>0</v>
      </c>
      <c r="AR91" s="119" t="s">
        <v>167</v>
      </c>
      <c r="AT91" s="119" t="s">
        <v>136</v>
      </c>
      <c r="AU91" s="119" t="s">
        <v>83</v>
      </c>
      <c r="AY91" s="14" t="s">
        <v>133</v>
      </c>
      <c r="BE91" s="120">
        <f>IF(N91="základní",J91,0)</f>
        <v>0</v>
      </c>
      <c r="BF91" s="120">
        <f>IF(N91="snížená",J91,0)</f>
        <v>0</v>
      </c>
      <c r="BG91" s="120">
        <f>IF(N91="zákl. přenesená",J91,0)</f>
        <v>0</v>
      </c>
      <c r="BH91" s="120">
        <f>IF(N91="sníž. přenesená",J91,0)</f>
        <v>0</v>
      </c>
      <c r="BI91" s="120">
        <f>IF(N91="nulová",J91,0)</f>
        <v>0</v>
      </c>
      <c r="BJ91" s="14" t="s">
        <v>81</v>
      </c>
      <c r="BK91" s="120">
        <f>ROUND(I91*H91,2)</f>
        <v>0</v>
      </c>
      <c r="BL91" s="14" t="s">
        <v>167</v>
      </c>
      <c r="BM91" s="119" t="s">
        <v>171</v>
      </c>
    </row>
    <row r="92" spans="2:65" s="1" customFormat="1">
      <c r="B92" s="26"/>
      <c r="D92" s="217" t="s">
        <v>142</v>
      </c>
      <c r="F92" s="218" t="s">
        <v>261</v>
      </c>
      <c r="L92" s="26"/>
      <c r="M92" s="121"/>
      <c r="T92" s="47"/>
      <c r="AT92" s="14" t="s">
        <v>142</v>
      </c>
      <c r="AU92" s="14" t="s">
        <v>83</v>
      </c>
    </row>
    <row r="93" spans="2:65" s="1" customFormat="1" ht="29.25">
      <c r="B93" s="26"/>
      <c r="D93" s="217" t="s">
        <v>143</v>
      </c>
      <c r="F93" s="219" t="s">
        <v>262</v>
      </c>
      <c r="L93" s="26"/>
      <c r="M93" s="121"/>
      <c r="T93" s="47"/>
      <c r="AT93" s="14" t="s">
        <v>143</v>
      </c>
      <c r="AU93" s="14" t="s">
        <v>83</v>
      </c>
    </row>
    <row r="94" spans="2:65" s="1" customFormat="1" ht="16.5" customHeight="1">
      <c r="B94" s="26"/>
      <c r="C94" s="212" t="s">
        <v>150</v>
      </c>
      <c r="D94" s="212" t="s">
        <v>136</v>
      </c>
      <c r="E94" s="213" t="s">
        <v>274</v>
      </c>
      <c r="F94" s="214" t="s">
        <v>264</v>
      </c>
      <c r="G94" s="215" t="s">
        <v>139</v>
      </c>
      <c r="H94" s="216">
        <v>4</v>
      </c>
      <c r="I94" s="224"/>
      <c r="J94" s="223">
        <f>ROUND(I94*H94,2)</f>
        <v>0</v>
      </c>
      <c r="K94" s="214" t="s">
        <v>3</v>
      </c>
      <c r="L94" s="26"/>
      <c r="M94" s="115" t="s">
        <v>3</v>
      </c>
      <c r="N94" s="116" t="s">
        <v>44</v>
      </c>
      <c r="O94" s="117">
        <v>0</v>
      </c>
      <c r="P94" s="117">
        <f>O94*H94</f>
        <v>0</v>
      </c>
      <c r="Q94" s="117">
        <v>0</v>
      </c>
      <c r="R94" s="117">
        <f>Q94*H94</f>
        <v>0</v>
      </c>
      <c r="S94" s="117">
        <v>0</v>
      </c>
      <c r="T94" s="118">
        <f>S94*H94</f>
        <v>0</v>
      </c>
      <c r="AR94" s="119" t="s">
        <v>167</v>
      </c>
      <c r="AT94" s="119" t="s">
        <v>136</v>
      </c>
      <c r="AU94" s="119" t="s">
        <v>83</v>
      </c>
      <c r="AY94" s="14" t="s">
        <v>133</v>
      </c>
      <c r="BE94" s="120">
        <f>IF(N94="základní",J94,0)</f>
        <v>0</v>
      </c>
      <c r="BF94" s="120">
        <f>IF(N94="snížená",J94,0)</f>
        <v>0</v>
      </c>
      <c r="BG94" s="120">
        <f>IF(N94="zákl. přenesená",J94,0)</f>
        <v>0</v>
      </c>
      <c r="BH94" s="120">
        <f>IF(N94="sníž. přenesená",J94,0)</f>
        <v>0</v>
      </c>
      <c r="BI94" s="120">
        <f>IF(N94="nulová",J94,0)</f>
        <v>0</v>
      </c>
      <c r="BJ94" s="14" t="s">
        <v>81</v>
      </c>
      <c r="BK94" s="120">
        <f>ROUND(I94*H94,2)</f>
        <v>0</v>
      </c>
      <c r="BL94" s="14" t="s">
        <v>167</v>
      </c>
      <c r="BM94" s="119" t="s">
        <v>175</v>
      </c>
    </row>
    <row r="95" spans="2:65" s="1" customFormat="1">
      <c r="B95" s="26"/>
      <c r="D95" s="217" t="s">
        <v>142</v>
      </c>
      <c r="F95" s="218" t="s">
        <v>264</v>
      </c>
      <c r="L95" s="26"/>
      <c r="M95" s="121"/>
      <c r="T95" s="47"/>
      <c r="AT95" s="14" t="s">
        <v>142</v>
      </c>
      <c r="AU95" s="14" t="s">
        <v>83</v>
      </c>
    </row>
    <row r="96" spans="2:65" s="1" customFormat="1" ht="29.25">
      <c r="B96" s="26"/>
      <c r="D96" s="217" t="s">
        <v>143</v>
      </c>
      <c r="F96" s="219" t="s">
        <v>265</v>
      </c>
      <c r="L96" s="26"/>
      <c r="M96" s="121"/>
      <c r="T96" s="47"/>
      <c r="AT96" s="14" t="s">
        <v>143</v>
      </c>
      <c r="AU96" s="14" t="s">
        <v>83</v>
      </c>
    </row>
    <row r="97" spans="2:65" s="1" customFormat="1" ht="16.5" customHeight="1">
      <c r="B97" s="26"/>
      <c r="C97" s="212" t="s">
        <v>140</v>
      </c>
      <c r="D97" s="212" t="s">
        <v>136</v>
      </c>
      <c r="E97" s="213" t="s">
        <v>275</v>
      </c>
      <c r="F97" s="214" t="s">
        <v>215</v>
      </c>
      <c r="G97" s="215" t="s">
        <v>139</v>
      </c>
      <c r="H97" s="216">
        <v>1</v>
      </c>
      <c r="I97" s="224"/>
      <c r="J97" s="223">
        <f>ROUND(I97*H97,2)</f>
        <v>0</v>
      </c>
      <c r="K97" s="214" t="s">
        <v>3</v>
      </c>
      <c r="L97" s="26"/>
      <c r="M97" s="115" t="s">
        <v>3</v>
      </c>
      <c r="N97" s="116" t="s">
        <v>44</v>
      </c>
      <c r="O97" s="117">
        <v>0</v>
      </c>
      <c r="P97" s="117">
        <f>O97*H97</f>
        <v>0</v>
      </c>
      <c r="Q97" s="117">
        <v>0</v>
      </c>
      <c r="R97" s="117">
        <f>Q97*H97</f>
        <v>0</v>
      </c>
      <c r="S97" s="117">
        <v>0</v>
      </c>
      <c r="T97" s="118">
        <f>S97*H97</f>
        <v>0</v>
      </c>
      <c r="AR97" s="119" t="s">
        <v>167</v>
      </c>
      <c r="AT97" s="119" t="s">
        <v>136</v>
      </c>
      <c r="AU97" s="119" t="s">
        <v>83</v>
      </c>
      <c r="AY97" s="14" t="s">
        <v>133</v>
      </c>
      <c r="BE97" s="120">
        <f>IF(N97="základní",J97,0)</f>
        <v>0</v>
      </c>
      <c r="BF97" s="120">
        <f>IF(N97="snížená",J97,0)</f>
        <v>0</v>
      </c>
      <c r="BG97" s="120">
        <f>IF(N97="zákl. přenesená",J97,0)</f>
        <v>0</v>
      </c>
      <c r="BH97" s="120">
        <f>IF(N97="sníž. přenesená",J97,0)</f>
        <v>0</v>
      </c>
      <c r="BI97" s="120">
        <f>IF(N97="nulová",J97,0)</f>
        <v>0</v>
      </c>
      <c r="BJ97" s="14" t="s">
        <v>81</v>
      </c>
      <c r="BK97" s="120">
        <f>ROUND(I97*H97,2)</f>
        <v>0</v>
      </c>
      <c r="BL97" s="14" t="s">
        <v>167</v>
      </c>
      <c r="BM97" s="119" t="s">
        <v>180</v>
      </c>
    </row>
    <row r="98" spans="2:65" s="1" customFormat="1">
      <c r="B98" s="26"/>
      <c r="D98" s="217" t="s">
        <v>142</v>
      </c>
      <c r="F98" s="218" t="s">
        <v>215</v>
      </c>
      <c r="L98" s="26"/>
      <c r="M98" s="121"/>
      <c r="T98" s="47"/>
      <c r="AT98" s="14" t="s">
        <v>142</v>
      </c>
      <c r="AU98" s="14" t="s">
        <v>83</v>
      </c>
    </row>
    <row r="99" spans="2:65" s="1" customFormat="1" ht="19.5">
      <c r="B99" s="26"/>
      <c r="D99" s="217" t="s">
        <v>143</v>
      </c>
      <c r="F99" s="219" t="s">
        <v>217</v>
      </c>
      <c r="L99" s="26"/>
      <c r="M99" s="122"/>
      <c r="N99" s="123"/>
      <c r="O99" s="123"/>
      <c r="P99" s="123"/>
      <c r="Q99" s="123"/>
      <c r="R99" s="123"/>
      <c r="S99" s="123"/>
      <c r="T99" s="124"/>
      <c r="AT99" s="14" t="s">
        <v>143</v>
      </c>
      <c r="AU99" s="14" t="s">
        <v>83</v>
      </c>
    </row>
    <row r="100" spans="2:65" s="1" customFormat="1" ht="6.95" customHeight="1">
      <c r="B100" s="35"/>
      <c r="C100" s="36"/>
      <c r="D100" s="36"/>
      <c r="E100" s="36"/>
      <c r="F100" s="36"/>
      <c r="G100" s="36"/>
      <c r="H100" s="36"/>
      <c r="I100" s="36"/>
      <c r="J100" s="36"/>
      <c r="K100" s="36"/>
      <c r="L100" s="26"/>
    </row>
  </sheetData>
  <sheetProtection algorithmName="SHA-512" hashValue="2J8bXihueqp4NyvmDQZWugC0nTI9nHmW2dv37mYOHbLiKVMhVpX+R9mCu8PcqRmCoVALDKzFlUMUepv4fGICaA==" saltValue="4L3bnyYK3u9YzYnfNEAENg==" spinCount="100000" sheet="1" objects="1" scenarios="1"/>
  <protectedRanges>
    <protectedRange sqref="I97 I94 I91 I86" name="Oblast1"/>
  </protectedRanges>
  <autoFilter ref="C82:K99" xr:uid="{00000000-0009-0000-0000-000004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68"/>
  <sheetViews>
    <sheetView showGridLines="0" zoomScaleNormal="100" workbookViewId="0">
      <selection activeCell="C2" sqref="C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78.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5" t="s">
        <v>6</v>
      </c>
      <c r="M2" s="226"/>
      <c r="N2" s="226"/>
      <c r="O2" s="226"/>
      <c r="P2" s="226"/>
      <c r="Q2" s="226"/>
      <c r="R2" s="226"/>
      <c r="S2" s="226"/>
      <c r="T2" s="226"/>
      <c r="U2" s="226"/>
      <c r="V2" s="226"/>
      <c r="AT2" s="14" t="s">
        <v>95</v>
      </c>
    </row>
    <row r="3" spans="2:46" ht="6.95" customHeight="1">
      <c r="B3" s="15"/>
      <c r="C3" s="16"/>
      <c r="D3" s="16"/>
      <c r="E3" s="16"/>
      <c r="F3" s="16"/>
      <c r="G3" s="16"/>
      <c r="H3" s="16"/>
      <c r="I3" s="16"/>
      <c r="J3" s="16"/>
      <c r="K3" s="16"/>
      <c r="L3" s="17"/>
      <c r="AT3" s="14" t="s">
        <v>83</v>
      </c>
    </row>
    <row r="4" spans="2:46" ht="24.95" customHeight="1">
      <c r="B4" s="17"/>
      <c r="D4" s="18" t="s">
        <v>103</v>
      </c>
      <c r="L4" s="17"/>
      <c r="M4" s="79" t="s">
        <v>11</v>
      </c>
      <c r="AT4" s="14" t="s">
        <v>4</v>
      </c>
    </row>
    <row r="5" spans="2:46" ht="6.95" customHeight="1">
      <c r="B5" s="17"/>
      <c r="L5" s="17"/>
    </row>
    <row r="6" spans="2:46" ht="12" customHeight="1">
      <c r="B6" s="17"/>
      <c r="D6" s="23" t="s">
        <v>15</v>
      </c>
      <c r="L6" s="17"/>
    </row>
    <row r="7" spans="2:46" ht="16.5" customHeight="1">
      <c r="B7" s="17"/>
      <c r="E7" s="259" t="str">
        <f>'Rekapitulace '!K6</f>
        <v>ZŠ a MŠ Okružní 1580/57, Aš - stavební úpravy</v>
      </c>
      <c r="F7" s="260"/>
      <c r="G7" s="260"/>
      <c r="H7" s="260"/>
      <c r="L7" s="17"/>
    </row>
    <row r="8" spans="2:46" s="1" customFormat="1" ht="12" customHeight="1">
      <c r="B8" s="26"/>
      <c r="D8" s="23" t="s">
        <v>104</v>
      </c>
      <c r="L8" s="26"/>
    </row>
    <row r="9" spans="2:46" s="1" customFormat="1" ht="16.5" customHeight="1">
      <c r="B9" s="26"/>
      <c r="E9" s="249" t="s">
        <v>276</v>
      </c>
      <c r="F9" s="258"/>
      <c r="G9" s="258"/>
      <c r="H9" s="258"/>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'!AN13</f>
        <v/>
      </c>
      <c r="L17" s="26"/>
    </row>
    <row r="18" spans="2:12" s="1" customFormat="1" ht="18" customHeight="1">
      <c r="B18" s="26"/>
      <c r="E18" s="234" t="str">
        <f>'Rekapitulace '!E14</f>
        <v xml:space="preserve"> </v>
      </c>
      <c r="F18" s="234"/>
      <c r="G18" s="234"/>
      <c r="H18" s="234"/>
      <c r="I18" s="23" t="s">
        <v>27</v>
      </c>
      <c r="J18" s="21" t="str">
        <f>'Rekapitulace '!AN14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36" t="s">
        <v>38</v>
      </c>
      <c r="F27" s="236"/>
      <c r="G27" s="236"/>
      <c r="H27" s="236"/>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ROUND(J87,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ROUND((SUM(BE87:BE167)),  2)</f>
        <v>0</v>
      </c>
      <c r="I33" s="83">
        <v>0.21</v>
      </c>
      <c r="J33" s="82">
        <f>ROUND(((SUM(BE87:BE167))*I33),  2)</f>
        <v>0</v>
      </c>
      <c r="L33" s="26"/>
    </row>
    <row r="34" spans="2:12" s="1" customFormat="1" ht="14.45" customHeight="1">
      <c r="B34" s="26"/>
      <c r="E34" s="23" t="s">
        <v>45</v>
      </c>
      <c r="F34" s="82">
        <f>ROUND((SUM(BF87:BF167)),  2)</f>
        <v>0</v>
      </c>
      <c r="I34" s="83">
        <v>0.12</v>
      </c>
      <c r="J34" s="82">
        <f>ROUND(((SUM(BF87:BF167))*I34),  2)</f>
        <v>0</v>
      </c>
      <c r="L34" s="26"/>
    </row>
    <row r="35" spans="2:12" s="1" customFormat="1" ht="14.45" hidden="1" customHeight="1">
      <c r="B35" s="26"/>
      <c r="E35" s="23" t="s">
        <v>46</v>
      </c>
      <c r="F35" s="82">
        <f>ROUND((SUM(BG87:BG167)),  2)</f>
        <v>0</v>
      </c>
      <c r="I35" s="83">
        <v>0.21</v>
      </c>
      <c r="J35" s="82">
        <f>0</f>
        <v>0</v>
      </c>
      <c r="L35" s="26"/>
    </row>
    <row r="36" spans="2:12" s="1" customFormat="1" ht="14.45" hidden="1" customHeight="1">
      <c r="B36" s="26"/>
      <c r="E36" s="23" t="s">
        <v>47</v>
      </c>
      <c r="F36" s="82">
        <f>ROUND((SUM(BH87:BH167)),  2)</f>
        <v>0</v>
      </c>
      <c r="I36" s="83">
        <v>0.12</v>
      </c>
      <c r="J36" s="82">
        <f>0</f>
        <v>0</v>
      </c>
      <c r="L36" s="26"/>
    </row>
    <row r="37" spans="2:12" s="1" customFormat="1" ht="14.45" hidden="1" customHeight="1">
      <c r="B37" s="26"/>
      <c r="E37" s="23" t="s">
        <v>48</v>
      </c>
      <c r="F37" s="82">
        <f>ROUND((SUM(BI87:BI167)),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106</v>
      </c>
      <c r="L45" s="26"/>
    </row>
    <row r="46" spans="2:12" s="1" customFormat="1" ht="6.95" customHeight="1">
      <c r="B46" s="26"/>
      <c r="L46" s="26"/>
    </row>
    <row r="47" spans="2:12" s="1" customFormat="1" ht="12" customHeight="1">
      <c r="B47" s="26"/>
      <c r="C47" s="23" t="s">
        <v>15</v>
      </c>
      <c r="L47" s="26"/>
    </row>
    <row r="48" spans="2:12" s="1" customFormat="1" ht="16.5" customHeight="1">
      <c r="B48" s="26"/>
      <c r="E48" s="259" t="str">
        <f>E7</f>
        <v>ZŠ a MŠ Okružní 1580/57, Aš - stavební úpravy</v>
      </c>
      <c r="F48" s="260"/>
      <c r="G48" s="260"/>
      <c r="H48" s="260"/>
      <c r="L48" s="26"/>
    </row>
    <row r="49" spans="2:47" s="1" customFormat="1" ht="12" customHeight="1">
      <c r="B49" s="26"/>
      <c r="C49" s="23" t="s">
        <v>104</v>
      </c>
      <c r="L49" s="26"/>
    </row>
    <row r="50" spans="2:47" s="1" customFormat="1" ht="16.5" customHeight="1">
      <c r="B50" s="26"/>
      <c r="E50" s="249" t="str">
        <f>E9</f>
        <v>2.35 - Jazyková učebna</v>
      </c>
      <c r="F50" s="258"/>
      <c r="G50" s="258"/>
      <c r="H50" s="258"/>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107</v>
      </c>
      <c r="D57" s="84"/>
      <c r="E57" s="84"/>
      <c r="F57" s="84"/>
      <c r="G57" s="84"/>
      <c r="H57" s="84"/>
      <c r="I57" s="84"/>
      <c r="J57" s="91" t="s">
        <v>108</v>
      </c>
      <c r="K57" s="84"/>
      <c r="L57" s="26"/>
    </row>
    <row r="58" spans="2:47" s="1" customFormat="1" ht="10.35" customHeight="1">
      <c r="B58" s="26"/>
      <c r="L58" s="26"/>
    </row>
    <row r="59" spans="2:47" s="1" customFormat="1" ht="22.9" customHeight="1">
      <c r="B59" s="26"/>
      <c r="C59" s="92" t="s">
        <v>71</v>
      </c>
      <c r="J59" s="57">
        <f>J87</f>
        <v>0</v>
      </c>
      <c r="L59" s="26"/>
      <c r="AU59" s="14" t="s">
        <v>109</v>
      </c>
    </row>
    <row r="60" spans="2:47" s="8" customFormat="1" ht="24.95" customHeight="1">
      <c r="B60" s="93"/>
      <c r="D60" s="94" t="s">
        <v>110</v>
      </c>
      <c r="E60" s="95"/>
      <c r="F60" s="95"/>
      <c r="G60" s="95"/>
      <c r="H60" s="95"/>
      <c r="I60" s="95"/>
      <c r="J60" s="96">
        <f>J88</f>
        <v>0</v>
      </c>
      <c r="L60" s="93"/>
    </row>
    <row r="61" spans="2:47" s="9" customFormat="1" ht="19.899999999999999" customHeight="1">
      <c r="B61" s="97"/>
      <c r="D61" s="98" t="s">
        <v>277</v>
      </c>
      <c r="E61" s="99"/>
      <c r="F61" s="99"/>
      <c r="G61" s="99"/>
      <c r="H61" s="99"/>
      <c r="I61" s="99"/>
      <c r="J61" s="100">
        <f>J89</f>
        <v>0</v>
      </c>
      <c r="L61" s="97"/>
    </row>
    <row r="62" spans="2:47" s="9" customFormat="1" ht="19.899999999999999" customHeight="1">
      <c r="B62" s="97"/>
      <c r="D62" s="98" t="s">
        <v>278</v>
      </c>
      <c r="E62" s="99"/>
      <c r="F62" s="99"/>
      <c r="G62" s="99"/>
      <c r="H62" s="99"/>
      <c r="I62" s="99"/>
      <c r="J62" s="100">
        <f>J93</f>
        <v>0</v>
      </c>
      <c r="L62" s="97"/>
    </row>
    <row r="63" spans="2:47" s="9" customFormat="1" ht="19.899999999999999" customHeight="1">
      <c r="B63" s="97"/>
      <c r="D63" s="98" t="s">
        <v>279</v>
      </c>
      <c r="E63" s="99"/>
      <c r="F63" s="99"/>
      <c r="G63" s="99"/>
      <c r="H63" s="99"/>
      <c r="I63" s="99"/>
      <c r="J63" s="100">
        <f>J94</f>
        <v>0</v>
      </c>
      <c r="L63" s="97"/>
    </row>
    <row r="64" spans="2:47" s="9" customFormat="1" ht="19.899999999999999" customHeight="1">
      <c r="B64" s="97"/>
      <c r="D64" s="98" t="s">
        <v>280</v>
      </c>
      <c r="E64" s="99"/>
      <c r="F64" s="99"/>
      <c r="G64" s="99"/>
      <c r="H64" s="99"/>
      <c r="I64" s="99"/>
      <c r="J64" s="100">
        <f>J122</f>
        <v>0</v>
      </c>
      <c r="L64" s="97"/>
    </row>
    <row r="65" spans="2:12" s="9" customFormat="1" ht="19.899999999999999" customHeight="1">
      <c r="B65" s="97"/>
      <c r="D65" s="98" t="s">
        <v>281</v>
      </c>
      <c r="E65" s="99"/>
      <c r="F65" s="99"/>
      <c r="G65" s="99"/>
      <c r="H65" s="99"/>
      <c r="I65" s="99"/>
      <c r="J65" s="100">
        <f>J144</f>
        <v>0</v>
      </c>
      <c r="L65" s="97"/>
    </row>
    <row r="66" spans="2:12" s="8" customFormat="1" ht="24.95" customHeight="1">
      <c r="B66" s="93"/>
      <c r="D66" s="94" t="s">
        <v>116</v>
      </c>
      <c r="E66" s="95"/>
      <c r="F66" s="95"/>
      <c r="G66" s="95"/>
      <c r="H66" s="95"/>
      <c r="I66" s="95"/>
      <c r="J66" s="96">
        <f>J154</f>
        <v>0</v>
      </c>
      <c r="L66" s="93"/>
    </row>
    <row r="67" spans="2:12" s="9" customFormat="1" ht="19.899999999999999" customHeight="1">
      <c r="B67" s="97"/>
      <c r="D67" s="98" t="s">
        <v>117</v>
      </c>
      <c r="E67" s="99"/>
      <c r="F67" s="99"/>
      <c r="G67" s="99"/>
      <c r="H67" s="99"/>
      <c r="I67" s="99"/>
      <c r="J67" s="100">
        <f>J155</f>
        <v>0</v>
      </c>
      <c r="L67" s="97"/>
    </row>
    <row r="68" spans="2:12" s="1" customFormat="1" ht="21.75" customHeight="1">
      <c r="B68" s="26"/>
      <c r="L68" s="26"/>
    </row>
    <row r="69" spans="2:12" s="1" customFormat="1" ht="6.95" customHeight="1">
      <c r="B69" s="35"/>
      <c r="C69" s="36"/>
      <c r="D69" s="36"/>
      <c r="E69" s="36"/>
      <c r="F69" s="36"/>
      <c r="G69" s="36"/>
      <c r="H69" s="36"/>
      <c r="I69" s="36"/>
      <c r="J69" s="36"/>
      <c r="K69" s="36"/>
      <c r="L69" s="26"/>
    </row>
    <row r="73" spans="2:12" s="1" customFormat="1" ht="6.95" customHeight="1">
      <c r="B73" s="37"/>
      <c r="C73" s="38"/>
      <c r="D73" s="38"/>
      <c r="E73" s="38"/>
      <c r="F73" s="38"/>
      <c r="G73" s="38"/>
      <c r="H73" s="38"/>
      <c r="I73" s="38"/>
      <c r="J73" s="38"/>
      <c r="K73" s="38"/>
      <c r="L73" s="26"/>
    </row>
    <row r="74" spans="2:12" s="1" customFormat="1" ht="24.95" customHeight="1">
      <c r="B74" s="26"/>
      <c r="C74" s="18" t="s">
        <v>118</v>
      </c>
      <c r="L74" s="26"/>
    </row>
    <row r="75" spans="2:12" s="1" customFormat="1" ht="6.95" customHeight="1">
      <c r="B75" s="26"/>
      <c r="L75" s="26"/>
    </row>
    <row r="76" spans="2:12" s="1" customFormat="1" ht="12" customHeight="1">
      <c r="B76" s="26"/>
      <c r="C76" s="23" t="s">
        <v>15</v>
      </c>
      <c r="L76" s="26"/>
    </row>
    <row r="77" spans="2:12" s="1" customFormat="1" ht="16.5" customHeight="1">
      <c r="B77" s="26"/>
      <c r="E77" s="259" t="str">
        <f>E7</f>
        <v>ZŠ a MŠ Okružní 1580/57, Aš - stavební úpravy</v>
      </c>
      <c r="F77" s="260"/>
      <c r="G77" s="260"/>
      <c r="H77" s="260"/>
      <c r="L77" s="26"/>
    </row>
    <row r="78" spans="2:12" s="1" customFormat="1" ht="12" customHeight="1">
      <c r="B78" s="26"/>
      <c r="C78" s="23" t="s">
        <v>104</v>
      </c>
      <c r="L78" s="26"/>
    </row>
    <row r="79" spans="2:12" s="1" customFormat="1" ht="16.5" customHeight="1">
      <c r="B79" s="26"/>
      <c r="E79" s="249" t="str">
        <f>E9</f>
        <v>2.35 - Jazyková učebna</v>
      </c>
      <c r="F79" s="258"/>
      <c r="G79" s="258"/>
      <c r="H79" s="258"/>
      <c r="L79" s="26"/>
    </row>
    <row r="80" spans="2:12" s="1" customFormat="1" ht="6.95" customHeight="1">
      <c r="B80" s="26"/>
      <c r="L80" s="26"/>
    </row>
    <row r="81" spans="2:65" s="1" customFormat="1" ht="12" customHeight="1">
      <c r="B81" s="26"/>
      <c r="C81" s="23" t="s">
        <v>19</v>
      </c>
      <c r="F81" s="21" t="str">
        <f>F12</f>
        <v>Aš</v>
      </c>
      <c r="I81" s="23" t="s">
        <v>21</v>
      </c>
      <c r="J81" s="43" t="str">
        <f>IF(J12="","",J12)</f>
        <v>5. 2. 2026</v>
      </c>
      <c r="L81" s="26"/>
    </row>
    <row r="82" spans="2:65" s="1" customFormat="1" ht="6.95" customHeight="1">
      <c r="B82" s="26"/>
      <c r="L82" s="26"/>
    </row>
    <row r="83" spans="2:65" s="1" customFormat="1" ht="15.2" customHeight="1">
      <c r="B83" s="26"/>
      <c r="C83" s="23" t="s">
        <v>23</v>
      </c>
      <c r="F83" s="21" t="str">
        <f>E15</f>
        <v>Město Aš</v>
      </c>
      <c r="I83" s="23" t="s">
        <v>30</v>
      </c>
      <c r="J83" s="24" t="str">
        <f>E21</f>
        <v>AVZ, Ing. Václav Zůna</v>
      </c>
      <c r="L83" s="26"/>
    </row>
    <row r="84" spans="2:65" s="1" customFormat="1" ht="15.2" customHeight="1">
      <c r="B84" s="26"/>
      <c r="C84" s="23" t="s">
        <v>28</v>
      </c>
      <c r="F84" s="21" t="str">
        <f>IF(E18="","",E18)</f>
        <v xml:space="preserve"> </v>
      </c>
      <c r="I84" s="23" t="s">
        <v>34</v>
      </c>
      <c r="J84" s="24" t="str">
        <f>E24</f>
        <v>Jakub Vilingr</v>
      </c>
      <c r="L84" s="26"/>
    </row>
    <row r="85" spans="2:65" s="1" customFormat="1" ht="10.35" customHeight="1">
      <c r="B85" s="26"/>
      <c r="L85" s="26"/>
    </row>
    <row r="86" spans="2:65" s="10" customFormat="1" ht="29.25" customHeight="1">
      <c r="B86" s="101"/>
      <c r="C86" s="102" t="s">
        <v>119</v>
      </c>
      <c r="D86" s="103" t="s">
        <v>58</v>
      </c>
      <c r="E86" s="103" t="s">
        <v>54</v>
      </c>
      <c r="F86" s="103" t="s">
        <v>55</v>
      </c>
      <c r="G86" s="103" t="s">
        <v>120</v>
      </c>
      <c r="H86" s="103" t="s">
        <v>121</v>
      </c>
      <c r="I86" s="103" t="s">
        <v>122</v>
      </c>
      <c r="J86" s="103" t="s">
        <v>108</v>
      </c>
      <c r="K86" s="104" t="s">
        <v>123</v>
      </c>
      <c r="L86" s="101"/>
      <c r="M86" s="50" t="s">
        <v>3</v>
      </c>
      <c r="N86" s="51" t="s">
        <v>43</v>
      </c>
      <c r="O86" s="51" t="s">
        <v>124</v>
      </c>
      <c r="P86" s="51" t="s">
        <v>125</v>
      </c>
      <c r="Q86" s="51" t="s">
        <v>126</v>
      </c>
      <c r="R86" s="51" t="s">
        <v>127</v>
      </c>
      <c r="S86" s="51" t="s">
        <v>128</v>
      </c>
      <c r="T86" s="52" t="s">
        <v>129</v>
      </c>
    </row>
    <row r="87" spans="2:65" s="1" customFormat="1" ht="22.9" customHeight="1">
      <c r="B87" s="26"/>
      <c r="C87" s="55" t="s">
        <v>130</v>
      </c>
      <c r="J87" s="220">
        <f>BK87</f>
        <v>0</v>
      </c>
      <c r="L87" s="26"/>
      <c r="M87" s="53"/>
      <c r="N87" s="44"/>
      <c r="O87" s="44"/>
      <c r="P87" s="105">
        <f>P88+P154</f>
        <v>0</v>
      </c>
      <c r="Q87" s="44"/>
      <c r="R87" s="105">
        <f>R88+R154</f>
        <v>0</v>
      </c>
      <c r="S87" s="44"/>
      <c r="T87" s="106">
        <f>T88+T154</f>
        <v>0</v>
      </c>
      <c r="AT87" s="14" t="s">
        <v>72</v>
      </c>
      <c r="AU87" s="14" t="s">
        <v>109</v>
      </c>
      <c r="BK87" s="107">
        <f>BK88+BK154</f>
        <v>0</v>
      </c>
    </row>
    <row r="88" spans="2:65" s="11" customFormat="1" ht="25.9" customHeight="1">
      <c r="B88" s="108"/>
      <c r="D88" s="109" t="s">
        <v>72</v>
      </c>
      <c r="E88" s="210" t="s">
        <v>131</v>
      </c>
      <c r="F88" s="210" t="s">
        <v>132</v>
      </c>
      <c r="J88" s="221">
        <f>BK88</f>
        <v>0</v>
      </c>
      <c r="L88" s="108"/>
      <c r="M88" s="110"/>
      <c r="P88" s="111">
        <f>P89+P93+P94+P122+P144</f>
        <v>0</v>
      </c>
      <c r="R88" s="111">
        <f>R89+R93+R94+R122+R144</f>
        <v>0</v>
      </c>
      <c r="T88" s="112">
        <f>T89+T93+T94+T122+T144</f>
        <v>0</v>
      </c>
      <c r="AR88" s="109" t="s">
        <v>81</v>
      </c>
      <c r="AT88" s="113" t="s">
        <v>72</v>
      </c>
      <c r="AU88" s="113" t="s">
        <v>73</v>
      </c>
      <c r="AY88" s="109" t="s">
        <v>133</v>
      </c>
      <c r="BK88" s="114">
        <f>BK89+BK93+BK94+BK122+BK144</f>
        <v>0</v>
      </c>
    </row>
    <row r="89" spans="2:65" s="11" customFormat="1" ht="22.9" customHeight="1">
      <c r="B89" s="108"/>
      <c r="D89" s="109" t="s">
        <v>72</v>
      </c>
      <c r="E89" s="211" t="s">
        <v>282</v>
      </c>
      <c r="F89" s="211" t="s">
        <v>145</v>
      </c>
      <c r="J89" s="222">
        <f>BK89</f>
        <v>0</v>
      </c>
      <c r="L89" s="108"/>
      <c r="M89" s="110"/>
      <c r="P89" s="111">
        <f>SUM(P90:P92)</f>
        <v>0</v>
      </c>
      <c r="R89" s="111">
        <f>SUM(R90:R92)</f>
        <v>0</v>
      </c>
      <c r="T89" s="112">
        <f>SUM(T90:T92)</f>
        <v>0</v>
      </c>
      <c r="AR89" s="109" t="s">
        <v>81</v>
      </c>
      <c r="AT89" s="113" t="s">
        <v>72</v>
      </c>
      <c r="AU89" s="113" t="s">
        <v>81</v>
      </c>
      <c r="AY89" s="109" t="s">
        <v>133</v>
      </c>
      <c r="BK89" s="114">
        <f>SUM(BK90:BK92)</f>
        <v>0</v>
      </c>
    </row>
    <row r="90" spans="2:65" s="1" customFormat="1" ht="24.2" customHeight="1">
      <c r="B90" s="26"/>
      <c r="C90" s="212" t="s">
        <v>81</v>
      </c>
      <c r="D90" s="212" t="s">
        <v>136</v>
      </c>
      <c r="E90" s="213" t="s">
        <v>283</v>
      </c>
      <c r="F90" s="214" t="s">
        <v>284</v>
      </c>
      <c r="G90" s="215" t="s">
        <v>139</v>
      </c>
      <c r="H90" s="216">
        <v>16</v>
      </c>
      <c r="I90" s="224"/>
      <c r="J90" s="223">
        <f>ROUND(I90*H90,2)</f>
        <v>0</v>
      </c>
      <c r="K90" s="214" t="s">
        <v>3</v>
      </c>
      <c r="L90" s="26"/>
      <c r="M90" s="115" t="s">
        <v>3</v>
      </c>
      <c r="N90" s="116" t="s">
        <v>44</v>
      </c>
      <c r="O90" s="117">
        <v>0</v>
      </c>
      <c r="P90" s="117">
        <f>O90*H90</f>
        <v>0</v>
      </c>
      <c r="Q90" s="117">
        <v>0</v>
      </c>
      <c r="R90" s="117">
        <f>Q90*H90</f>
        <v>0</v>
      </c>
      <c r="S90" s="117">
        <v>0</v>
      </c>
      <c r="T90" s="118">
        <f>S90*H90</f>
        <v>0</v>
      </c>
      <c r="AR90" s="119" t="s">
        <v>140</v>
      </c>
      <c r="AT90" s="119" t="s">
        <v>136</v>
      </c>
      <c r="AU90" s="119" t="s">
        <v>83</v>
      </c>
      <c r="AY90" s="14" t="s">
        <v>133</v>
      </c>
      <c r="BE90" s="120">
        <f>IF(N90="základní",J90,0)</f>
        <v>0</v>
      </c>
      <c r="BF90" s="120">
        <f>IF(N90="snížená",J90,0)</f>
        <v>0</v>
      </c>
      <c r="BG90" s="120">
        <f>IF(N90="zákl. přenesená",J90,0)</f>
        <v>0</v>
      </c>
      <c r="BH90" s="120">
        <f>IF(N90="sníž. přenesená",J90,0)</f>
        <v>0</v>
      </c>
      <c r="BI90" s="120">
        <f>IF(N90="nulová",J90,0)</f>
        <v>0</v>
      </c>
      <c r="BJ90" s="14" t="s">
        <v>81</v>
      </c>
      <c r="BK90" s="120">
        <f>ROUND(I90*H90,2)</f>
        <v>0</v>
      </c>
      <c r="BL90" s="14" t="s">
        <v>140</v>
      </c>
      <c r="BM90" s="119" t="s">
        <v>285</v>
      </c>
    </row>
    <row r="91" spans="2:65" s="1" customFormat="1" ht="19.5">
      <c r="B91" s="26"/>
      <c r="D91" s="217" t="s">
        <v>142</v>
      </c>
      <c r="F91" s="218" t="s">
        <v>284</v>
      </c>
      <c r="L91" s="26"/>
      <c r="M91" s="121"/>
      <c r="T91" s="47"/>
      <c r="AT91" s="14" t="s">
        <v>142</v>
      </c>
      <c r="AU91" s="14" t="s">
        <v>83</v>
      </c>
    </row>
    <row r="92" spans="2:65" s="1" customFormat="1" ht="331.5">
      <c r="B92" s="26"/>
      <c r="D92" s="217" t="s">
        <v>143</v>
      </c>
      <c r="F92" s="219" t="s">
        <v>629</v>
      </c>
      <c r="L92" s="26"/>
      <c r="M92" s="121"/>
      <c r="T92" s="47"/>
      <c r="V92" s="7"/>
      <c r="AT92" s="14" t="s">
        <v>143</v>
      </c>
      <c r="AU92" s="14" t="s">
        <v>83</v>
      </c>
    </row>
    <row r="93" spans="2:65" s="11" customFormat="1" ht="22.9" customHeight="1">
      <c r="B93" s="108"/>
      <c r="D93" s="109" t="s">
        <v>72</v>
      </c>
      <c r="E93" s="211" t="s">
        <v>286</v>
      </c>
      <c r="F93" s="211" t="s">
        <v>155</v>
      </c>
      <c r="J93" s="222">
        <f>BK93</f>
        <v>0</v>
      </c>
      <c r="L93" s="108"/>
      <c r="M93" s="110"/>
      <c r="P93" s="111">
        <v>0</v>
      </c>
      <c r="R93" s="111">
        <v>0</v>
      </c>
      <c r="T93" s="112">
        <v>0</v>
      </c>
      <c r="AR93" s="109" t="s">
        <v>81</v>
      </c>
      <c r="AT93" s="113" t="s">
        <v>72</v>
      </c>
      <c r="AU93" s="113" t="s">
        <v>81</v>
      </c>
      <c r="AY93" s="109" t="s">
        <v>133</v>
      </c>
      <c r="BK93" s="114">
        <v>0</v>
      </c>
    </row>
    <row r="94" spans="2:65" s="11" customFormat="1" ht="22.9" customHeight="1">
      <c r="B94" s="108"/>
      <c r="D94" s="109" t="s">
        <v>72</v>
      </c>
      <c r="E94" s="211" t="s">
        <v>287</v>
      </c>
      <c r="F94" s="211" t="s">
        <v>288</v>
      </c>
      <c r="J94" s="222">
        <f>BK94</f>
        <v>0</v>
      </c>
      <c r="L94" s="108"/>
      <c r="M94" s="110"/>
      <c r="P94" s="111">
        <f>SUM(P95:P121)</f>
        <v>0</v>
      </c>
      <c r="R94" s="111">
        <f>SUM(R95:R121)</f>
        <v>0</v>
      </c>
      <c r="T94" s="112">
        <f>SUM(T95:T121)</f>
        <v>0</v>
      </c>
      <c r="AR94" s="109" t="s">
        <v>81</v>
      </c>
      <c r="AT94" s="113" t="s">
        <v>72</v>
      </c>
      <c r="AU94" s="113" t="s">
        <v>81</v>
      </c>
      <c r="AY94" s="109" t="s">
        <v>133</v>
      </c>
      <c r="BK94" s="114">
        <f>SUM(BK95:BK121)</f>
        <v>0</v>
      </c>
    </row>
    <row r="95" spans="2:65" s="1" customFormat="1" ht="16.5" customHeight="1">
      <c r="B95" s="26"/>
      <c r="C95" s="212" t="s">
        <v>83</v>
      </c>
      <c r="D95" s="212" t="s">
        <v>136</v>
      </c>
      <c r="E95" s="213" t="s">
        <v>289</v>
      </c>
      <c r="F95" s="214" t="s">
        <v>290</v>
      </c>
      <c r="G95" s="215" t="s">
        <v>139</v>
      </c>
      <c r="H95" s="216">
        <v>1</v>
      </c>
      <c r="I95" s="224"/>
      <c r="J95" s="223">
        <f>ROUND(I95*H95,2)</f>
        <v>0</v>
      </c>
      <c r="K95" s="214" t="s">
        <v>3</v>
      </c>
      <c r="L95" s="26"/>
      <c r="M95" s="115" t="s">
        <v>3</v>
      </c>
      <c r="N95" s="116" t="s">
        <v>44</v>
      </c>
      <c r="O95" s="117">
        <v>0</v>
      </c>
      <c r="P95" s="117">
        <f>O95*H95</f>
        <v>0</v>
      </c>
      <c r="Q95" s="117">
        <v>0</v>
      </c>
      <c r="R95" s="117">
        <f>Q95*H95</f>
        <v>0</v>
      </c>
      <c r="S95" s="117">
        <v>0</v>
      </c>
      <c r="T95" s="118">
        <f>S95*H95</f>
        <v>0</v>
      </c>
      <c r="AR95" s="119" t="s">
        <v>140</v>
      </c>
      <c r="AT95" s="119" t="s">
        <v>136</v>
      </c>
      <c r="AU95" s="119" t="s">
        <v>83</v>
      </c>
      <c r="AY95" s="14" t="s">
        <v>133</v>
      </c>
      <c r="BE95" s="120">
        <f>IF(N95="základní",J95,0)</f>
        <v>0</v>
      </c>
      <c r="BF95" s="120">
        <f>IF(N95="snížená",J95,0)</f>
        <v>0</v>
      </c>
      <c r="BG95" s="120">
        <f>IF(N95="zákl. přenesená",J95,0)</f>
        <v>0</v>
      </c>
      <c r="BH95" s="120">
        <f>IF(N95="sníž. přenesená",J95,0)</f>
        <v>0</v>
      </c>
      <c r="BI95" s="120">
        <f>IF(N95="nulová",J95,0)</f>
        <v>0</v>
      </c>
      <c r="BJ95" s="14" t="s">
        <v>81</v>
      </c>
      <c r="BK95" s="120">
        <f>ROUND(I95*H95,2)</f>
        <v>0</v>
      </c>
      <c r="BL95" s="14" t="s">
        <v>140</v>
      </c>
      <c r="BM95" s="119" t="s">
        <v>182</v>
      </c>
    </row>
    <row r="96" spans="2:65" s="1" customFormat="1">
      <c r="B96" s="26"/>
      <c r="D96" s="217" t="s">
        <v>142</v>
      </c>
      <c r="F96" s="218" t="s">
        <v>290</v>
      </c>
      <c r="L96" s="26"/>
      <c r="M96" s="121"/>
      <c r="T96" s="47"/>
      <c r="AT96" s="14" t="s">
        <v>142</v>
      </c>
      <c r="AU96" s="14" t="s">
        <v>83</v>
      </c>
    </row>
    <row r="97" spans="2:65" s="1" customFormat="1" ht="409.5">
      <c r="B97" s="26"/>
      <c r="D97" s="217" t="s">
        <v>143</v>
      </c>
      <c r="F97" s="219" t="s">
        <v>291</v>
      </c>
      <c r="L97" s="26"/>
      <c r="M97" s="121"/>
      <c r="T97" s="47"/>
      <c r="AT97" s="14" t="s">
        <v>143</v>
      </c>
      <c r="AU97" s="14" t="s">
        <v>83</v>
      </c>
    </row>
    <row r="98" spans="2:65" s="1" customFormat="1" ht="16.5" customHeight="1">
      <c r="B98" s="26"/>
      <c r="C98" s="212" t="s">
        <v>150</v>
      </c>
      <c r="D98" s="212" t="s">
        <v>136</v>
      </c>
      <c r="E98" s="213" t="s">
        <v>292</v>
      </c>
      <c r="F98" s="214" t="s">
        <v>293</v>
      </c>
      <c r="G98" s="215" t="s">
        <v>139</v>
      </c>
      <c r="H98" s="216">
        <v>16</v>
      </c>
      <c r="I98" s="224"/>
      <c r="J98" s="223">
        <f>ROUND(I98*H98,2)</f>
        <v>0</v>
      </c>
      <c r="K98" s="214" t="s">
        <v>3</v>
      </c>
      <c r="L98" s="26"/>
      <c r="M98" s="115" t="s">
        <v>3</v>
      </c>
      <c r="N98" s="116" t="s">
        <v>44</v>
      </c>
      <c r="O98" s="117">
        <v>0</v>
      </c>
      <c r="P98" s="117">
        <f>O98*H98</f>
        <v>0</v>
      </c>
      <c r="Q98" s="117">
        <v>0</v>
      </c>
      <c r="R98" s="117">
        <f>Q98*H98</f>
        <v>0</v>
      </c>
      <c r="S98" s="117">
        <v>0</v>
      </c>
      <c r="T98" s="118">
        <f>S98*H98</f>
        <v>0</v>
      </c>
      <c r="AR98" s="119" t="s">
        <v>140</v>
      </c>
      <c r="AT98" s="119" t="s">
        <v>136</v>
      </c>
      <c r="AU98" s="119" t="s">
        <v>83</v>
      </c>
      <c r="AY98" s="14" t="s">
        <v>133</v>
      </c>
      <c r="BE98" s="120">
        <f>IF(N98="základní",J98,0)</f>
        <v>0</v>
      </c>
      <c r="BF98" s="120">
        <f>IF(N98="snížená",J98,0)</f>
        <v>0</v>
      </c>
      <c r="BG98" s="120">
        <f>IF(N98="zákl. přenesená",J98,0)</f>
        <v>0</v>
      </c>
      <c r="BH98" s="120">
        <f>IF(N98="sníž. přenesená",J98,0)</f>
        <v>0</v>
      </c>
      <c r="BI98" s="120">
        <f>IF(N98="nulová",J98,0)</f>
        <v>0</v>
      </c>
      <c r="BJ98" s="14" t="s">
        <v>81</v>
      </c>
      <c r="BK98" s="120">
        <f>ROUND(I98*H98,2)</f>
        <v>0</v>
      </c>
      <c r="BL98" s="14" t="s">
        <v>140</v>
      </c>
      <c r="BM98" s="119" t="s">
        <v>9</v>
      </c>
    </row>
    <row r="99" spans="2:65" s="1" customFormat="1">
      <c r="B99" s="26"/>
      <c r="D99" s="217" t="s">
        <v>142</v>
      </c>
      <c r="F99" s="218" t="s">
        <v>293</v>
      </c>
      <c r="L99" s="26"/>
      <c r="M99" s="121"/>
      <c r="T99" s="47"/>
      <c r="AT99" s="14" t="s">
        <v>142</v>
      </c>
      <c r="AU99" s="14" t="s">
        <v>83</v>
      </c>
    </row>
    <row r="100" spans="2:65" s="1" customFormat="1" ht="234">
      <c r="B100" s="26"/>
      <c r="D100" s="217" t="s">
        <v>143</v>
      </c>
      <c r="F100" s="219" t="s">
        <v>294</v>
      </c>
      <c r="L100" s="26"/>
      <c r="M100" s="121"/>
      <c r="T100" s="47"/>
      <c r="AT100" s="14" t="s">
        <v>143</v>
      </c>
      <c r="AU100" s="14" t="s">
        <v>83</v>
      </c>
    </row>
    <row r="101" spans="2:65" s="1" customFormat="1" ht="16.5" customHeight="1">
      <c r="B101" s="26"/>
      <c r="C101" s="212" t="s">
        <v>140</v>
      </c>
      <c r="D101" s="212" t="s">
        <v>136</v>
      </c>
      <c r="E101" s="213" t="s">
        <v>295</v>
      </c>
      <c r="F101" s="214" t="s">
        <v>296</v>
      </c>
      <c r="G101" s="215" t="s">
        <v>139</v>
      </c>
      <c r="H101" s="216">
        <v>17</v>
      </c>
      <c r="I101" s="224"/>
      <c r="J101" s="223">
        <f>ROUND(I101*H101,2)</f>
        <v>0</v>
      </c>
      <c r="K101" s="214" t="s">
        <v>3</v>
      </c>
      <c r="L101" s="26"/>
      <c r="M101" s="115" t="s">
        <v>3</v>
      </c>
      <c r="N101" s="116" t="s">
        <v>44</v>
      </c>
      <c r="O101" s="117">
        <v>0</v>
      </c>
      <c r="P101" s="117">
        <f>O101*H101</f>
        <v>0</v>
      </c>
      <c r="Q101" s="117">
        <v>0</v>
      </c>
      <c r="R101" s="117">
        <f>Q101*H101</f>
        <v>0</v>
      </c>
      <c r="S101" s="117">
        <v>0</v>
      </c>
      <c r="T101" s="118">
        <f>S101*H101</f>
        <v>0</v>
      </c>
      <c r="AR101" s="119" t="s">
        <v>140</v>
      </c>
      <c r="AT101" s="119" t="s">
        <v>136</v>
      </c>
      <c r="AU101" s="119" t="s">
        <v>83</v>
      </c>
      <c r="AY101" s="14" t="s">
        <v>133</v>
      </c>
      <c r="BE101" s="120">
        <f>IF(N101="základní",J101,0)</f>
        <v>0</v>
      </c>
      <c r="BF101" s="120">
        <f>IF(N101="snížená",J101,0)</f>
        <v>0</v>
      </c>
      <c r="BG101" s="120">
        <f>IF(N101="zákl. přenesená",J101,0)</f>
        <v>0</v>
      </c>
      <c r="BH101" s="120">
        <f>IF(N101="sníž. přenesená",J101,0)</f>
        <v>0</v>
      </c>
      <c r="BI101" s="120">
        <f>IF(N101="nulová",J101,0)</f>
        <v>0</v>
      </c>
      <c r="BJ101" s="14" t="s">
        <v>81</v>
      </c>
      <c r="BK101" s="120">
        <f>ROUND(I101*H101,2)</f>
        <v>0</v>
      </c>
      <c r="BL101" s="14" t="s">
        <v>140</v>
      </c>
      <c r="BM101" s="119" t="s">
        <v>163</v>
      </c>
    </row>
    <row r="102" spans="2:65" s="1" customFormat="1">
      <c r="B102" s="26"/>
      <c r="D102" s="217" t="s">
        <v>142</v>
      </c>
      <c r="F102" s="218" t="s">
        <v>296</v>
      </c>
      <c r="L102" s="26"/>
      <c r="M102" s="121"/>
      <c r="T102" s="47"/>
      <c r="AT102" s="14" t="s">
        <v>142</v>
      </c>
      <c r="AU102" s="14" t="s">
        <v>83</v>
      </c>
    </row>
    <row r="103" spans="2:65" s="1" customFormat="1" ht="48.75">
      <c r="B103" s="26"/>
      <c r="D103" s="217" t="s">
        <v>143</v>
      </c>
      <c r="F103" s="219" t="s">
        <v>297</v>
      </c>
      <c r="L103" s="26"/>
      <c r="M103" s="121"/>
      <c r="T103" s="47"/>
      <c r="AT103" s="14" t="s">
        <v>143</v>
      </c>
      <c r="AU103" s="14" t="s">
        <v>83</v>
      </c>
    </row>
    <row r="104" spans="2:65" s="1" customFormat="1" ht="16.5" customHeight="1">
      <c r="B104" s="26"/>
      <c r="C104" s="212" t="s">
        <v>160</v>
      </c>
      <c r="D104" s="212" t="s">
        <v>136</v>
      </c>
      <c r="E104" s="213" t="s">
        <v>298</v>
      </c>
      <c r="F104" s="214" t="s">
        <v>299</v>
      </c>
      <c r="G104" s="215" t="s">
        <v>139</v>
      </c>
      <c r="H104" s="216">
        <v>1</v>
      </c>
      <c r="I104" s="224"/>
      <c r="J104" s="223">
        <f>ROUND(I104*H104,2)</f>
        <v>0</v>
      </c>
      <c r="K104" s="214" t="s">
        <v>3</v>
      </c>
      <c r="L104" s="26"/>
      <c r="M104" s="115" t="s">
        <v>3</v>
      </c>
      <c r="N104" s="116" t="s">
        <v>44</v>
      </c>
      <c r="O104" s="117">
        <v>0</v>
      </c>
      <c r="P104" s="117">
        <f>O104*H104</f>
        <v>0</v>
      </c>
      <c r="Q104" s="117">
        <v>0</v>
      </c>
      <c r="R104" s="117">
        <f>Q104*H104</f>
        <v>0</v>
      </c>
      <c r="S104" s="117">
        <v>0</v>
      </c>
      <c r="T104" s="118">
        <f>S104*H104</f>
        <v>0</v>
      </c>
      <c r="AR104" s="119" t="s">
        <v>140</v>
      </c>
      <c r="AT104" s="119" t="s">
        <v>136</v>
      </c>
      <c r="AU104" s="119" t="s">
        <v>83</v>
      </c>
      <c r="AY104" s="14" t="s">
        <v>133</v>
      </c>
      <c r="BE104" s="120">
        <f>IF(N104="základní",J104,0)</f>
        <v>0</v>
      </c>
      <c r="BF104" s="120">
        <f>IF(N104="snížená",J104,0)</f>
        <v>0</v>
      </c>
      <c r="BG104" s="120">
        <f>IF(N104="zákl. přenesená",J104,0)</f>
        <v>0</v>
      </c>
      <c r="BH104" s="120">
        <f>IF(N104="sníž. přenesená",J104,0)</f>
        <v>0</v>
      </c>
      <c r="BI104" s="120">
        <f>IF(N104="nulová",J104,0)</f>
        <v>0</v>
      </c>
      <c r="BJ104" s="14" t="s">
        <v>81</v>
      </c>
      <c r="BK104" s="120">
        <f>ROUND(I104*H104,2)</f>
        <v>0</v>
      </c>
      <c r="BL104" s="14" t="s">
        <v>140</v>
      </c>
      <c r="BM104" s="119" t="s">
        <v>167</v>
      </c>
    </row>
    <row r="105" spans="2:65" s="1" customFormat="1">
      <c r="B105" s="26"/>
      <c r="D105" s="217" t="s">
        <v>142</v>
      </c>
      <c r="F105" s="218" t="s">
        <v>299</v>
      </c>
      <c r="L105" s="26"/>
      <c r="M105" s="121"/>
      <c r="T105" s="47"/>
      <c r="AT105" s="14" t="s">
        <v>142</v>
      </c>
      <c r="AU105" s="14" t="s">
        <v>83</v>
      </c>
    </row>
    <row r="106" spans="2:65" s="1" customFormat="1" ht="78">
      <c r="B106" s="26"/>
      <c r="D106" s="217" t="s">
        <v>143</v>
      </c>
      <c r="F106" s="219" t="s">
        <v>300</v>
      </c>
      <c r="L106" s="26"/>
      <c r="M106" s="121"/>
      <c r="T106" s="47"/>
      <c r="AT106" s="14" t="s">
        <v>143</v>
      </c>
      <c r="AU106" s="14" t="s">
        <v>83</v>
      </c>
    </row>
    <row r="107" spans="2:65" s="1" customFormat="1" ht="16.5" customHeight="1">
      <c r="B107" s="26"/>
      <c r="C107" s="212" t="s">
        <v>164</v>
      </c>
      <c r="D107" s="212" t="s">
        <v>136</v>
      </c>
      <c r="E107" s="213" t="s">
        <v>301</v>
      </c>
      <c r="F107" s="214" t="s">
        <v>302</v>
      </c>
      <c r="G107" s="215" t="s">
        <v>139</v>
      </c>
      <c r="H107" s="216">
        <v>1</v>
      </c>
      <c r="I107" s="224"/>
      <c r="J107" s="223">
        <f>ROUND(I107*H107,2)</f>
        <v>0</v>
      </c>
      <c r="K107" s="214" t="s">
        <v>3</v>
      </c>
      <c r="L107" s="26"/>
      <c r="M107" s="115" t="s">
        <v>3</v>
      </c>
      <c r="N107" s="116" t="s">
        <v>44</v>
      </c>
      <c r="O107" s="117">
        <v>0</v>
      </c>
      <c r="P107" s="117">
        <f>O107*H107</f>
        <v>0</v>
      </c>
      <c r="Q107" s="117">
        <v>0</v>
      </c>
      <c r="R107" s="117">
        <f>Q107*H107</f>
        <v>0</v>
      </c>
      <c r="S107" s="117">
        <v>0</v>
      </c>
      <c r="T107" s="118">
        <f>S107*H107</f>
        <v>0</v>
      </c>
      <c r="AR107" s="119" t="s">
        <v>140</v>
      </c>
      <c r="AT107" s="119" t="s">
        <v>136</v>
      </c>
      <c r="AU107" s="119" t="s">
        <v>83</v>
      </c>
      <c r="AY107" s="14" t="s">
        <v>133</v>
      </c>
      <c r="BE107" s="120">
        <f>IF(N107="základní",J107,0)</f>
        <v>0</v>
      </c>
      <c r="BF107" s="120">
        <f>IF(N107="snížená",J107,0)</f>
        <v>0</v>
      </c>
      <c r="BG107" s="120">
        <f>IF(N107="zákl. přenesená",J107,0)</f>
        <v>0</v>
      </c>
      <c r="BH107" s="120">
        <f>IF(N107="sníž. přenesená",J107,0)</f>
        <v>0</v>
      </c>
      <c r="BI107" s="120">
        <f>IF(N107="nulová",J107,0)</f>
        <v>0</v>
      </c>
      <c r="BJ107" s="14" t="s">
        <v>81</v>
      </c>
      <c r="BK107" s="120">
        <f>ROUND(I107*H107,2)</f>
        <v>0</v>
      </c>
      <c r="BL107" s="14" t="s">
        <v>140</v>
      </c>
      <c r="BM107" s="119" t="s">
        <v>171</v>
      </c>
    </row>
    <row r="108" spans="2:65" s="1" customFormat="1">
      <c r="B108" s="26"/>
      <c r="D108" s="217" t="s">
        <v>142</v>
      </c>
      <c r="F108" s="218" t="s">
        <v>302</v>
      </c>
      <c r="L108" s="26"/>
      <c r="M108" s="121"/>
      <c r="T108" s="47"/>
      <c r="AT108" s="14" t="s">
        <v>142</v>
      </c>
      <c r="AU108" s="14" t="s">
        <v>83</v>
      </c>
    </row>
    <row r="109" spans="2:65" s="1" customFormat="1" ht="175.5">
      <c r="B109" s="26"/>
      <c r="D109" s="217" t="s">
        <v>143</v>
      </c>
      <c r="F109" s="219" t="s">
        <v>303</v>
      </c>
      <c r="L109" s="26"/>
      <c r="M109" s="121"/>
      <c r="T109" s="47"/>
      <c r="AT109" s="14" t="s">
        <v>143</v>
      </c>
      <c r="AU109" s="14" t="s">
        <v>83</v>
      </c>
    </row>
    <row r="110" spans="2:65" s="1" customFormat="1" ht="16.5" customHeight="1">
      <c r="B110" s="26"/>
      <c r="C110" s="212" t="s">
        <v>168</v>
      </c>
      <c r="D110" s="212" t="s">
        <v>136</v>
      </c>
      <c r="E110" s="213" t="s">
        <v>304</v>
      </c>
      <c r="F110" s="214" t="s">
        <v>305</v>
      </c>
      <c r="G110" s="215" t="s">
        <v>139</v>
      </c>
      <c r="H110" s="216">
        <v>1</v>
      </c>
      <c r="I110" s="224"/>
      <c r="J110" s="223">
        <f>ROUND(I110*H110,2)</f>
        <v>0</v>
      </c>
      <c r="K110" s="214" t="s">
        <v>3</v>
      </c>
      <c r="L110" s="26"/>
      <c r="M110" s="115" t="s">
        <v>3</v>
      </c>
      <c r="N110" s="116" t="s">
        <v>44</v>
      </c>
      <c r="O110" s="117">
        <v>0</v>
      </c>
      <c r="P110" s="117">
        <f>O110*H110</f>
        <v>0</v>
      </c>
      <c r="Q110" s="117">
        <v>0</v>
      </c>
      <c r="R110" s="117">
        <f>Q110*H110</f>
        <v>0</v>
      </c>
      <c r="S110" s="117">
        <v>0</v>
      </c>
      <c r="T110" s="118">
        <f>S110*H110</f>
        <v>0</v>
      </c>
      <c r="AR110" s="119" t="s">
        <v>140</v>
      </c>
      <c r="AT110" s="119" t="s">
        <v>136</v>
      </c>
      <c r="AU110" s="119" t="s">
        <v>83</v>
      </c>
      <c r="AY110" s="14" t="s">
        <v>133</v>
      </c>
      <c r="BE110" s="120">
        <f>IF(N110="základní",J110,0)</f>
        <v>0</v>
      </c>
      <c r="BF110" s="120">
        <f>IF(N110="snížená",J110,0)</f>
        <v>0</v>
      </c>
      <c r="BG110" s="120">
        <f>IF(N110="zákl. přenesená",J110,0)</f>
        <v>0</v>
      </c>
      <c r="BH110" s="120">
        <f>IF(N110="sníž. přenesená",J110,0)</f>
        <v>0</v>
      </c>
      <c r="BI110" s="120">
        <f>IF(N110="nulová",J110,0)</f>
        <v>0</v>
      </c>
      <c r="BJ110" s="14" t="s">
        <v>81</v>
      </c>
      <c r="BK110" s="120">
        <f>ROUND(I110*H110,2)</f>
        <v>0</v>
      </c>
      <c r="BL110" s="14" t="s">
        <v>140</v>
      </c>
      <c r="BM110" s="119" t="s">
        <v>175</v>
      </c>
    </row>
    <row r="111" spans="2:65" s="1" customFormat="1">
      <c r="B111" s="26"/>
      <c r="D111" s="217" t="s">
        <v>142</v>
      </c>
      <c r="F111" s="218" t="s">
        <v>305</v>
      </c>
      <c r="L111" s="26"/>
      <c r="M111" s="121"/>
      <c r="T111" s="47"/>
      <c r="AT111" s="14" t="s">
        <v>142</v>
      </c>
      <c r="AU111" s="14" t="s">
        <v>83</v>
      </c>
    </row>
    <row r="112" spans="2:65" s="1" customFormat="1" ht="341.25">
      <c r="B112" s="26"/>
      <c r="D112" s="217" t="s">
        <v>143</v>
      </c>
      <c r="F112" s="219" t="s">
        <v>306</v>
      </c>
      <c r="L112" s="26"/>
      <c r="M112" s="121"/>
      <c r="T112" s="47"/>
      <c r="AT112" s="14" t="s">
        <v>143</v>
      </c>
      <c r="AU112" s="14" t="s">
        <v>83</v>
      </c>
    </row>
    <row r="113" spans="2:65" s="1" customFormat="1" ht="16.5" customHeight="1">
      <c r="B113" s="26"/>
      <c r="C113" s="212" t="s">
        <v>153</v>
      </c>
      <c r="D113" s="212" t="s">
        <v>136</v>
      </c>
      <c r="E113" s="213" t="s">
        <v>307</v>
      </c>
      <c r="F113" s="214" t="s">
        <v>308</v>
      </c>
      <c r="G113" s="215" t="s">
        <v>139</v>
      </c>
      <c r="H113" s="216">
        <v>1</v>
      </c>
      <c r="I113" s="224"/>
      <c r="J113" s="223">
        <f>ROUND(I113*H113,2)</f>
        <v>0</v>
      </c>
      <c r="K113" s="214" t="s">
        <v>3</v>
      </c>
      <c r="L113" s="26"/>
      <c r="M113" s="115" t="s">
        <v>3</v>
      </c>
      <c r="N113" s="116" t="s">
        <v>44</v>
      </c>
      <c r="O113" s="117">
        <v>0</v>
      </c>
      <c r="P113" s="117">
        <f>O113*H113</f>
        <v>0</v>
      </c>
      <c r="Q113" s="117">
        <v>0</v>
      </c>
      <c r="R113" s="117">
        <f>Q113*H113</f>
        <v>0</v>
      </c>
      <c r="S113" s="117">
        <v>0</v>
      </c>
      <c r="T113" s="118">
        <f>S113*H113</f>
        <v>0</v>
      </c>
      <c r="AR113" s="119" t="s">
        <v>140</v>
      </c>
      <c r="AT113" s="119" t="s">
        <v>136</v>
      </c>
      <c r="AU113" s="119" t="s">
        <v>83</v>
      </c>
      <c r="AY113" s="14" t="s">
        <v>133</v>
      </c>
      <c r="BE113" s="120">
        <f>IF(N113="základní",J113,0)</f>
        <v>0</v>
      </c>
      <c r="BF113" s="120">
        <f>IF(N113="snížená",J113,0)</f>
        <v>0</v>
      </c>
      <c r="BG113" s="120">
        <f>IF(N113="zákl. přenesená",J113,0)</f>
        <v>0</v>
      </c>
      <c r="BH113" s="120">
        <f>IF(N113="sníž. přenesená",J113,0)</f>
        <v>0</v>
      </c>
      <c r="BI113" s="120">
        <f>IF(N113="nulová",J113,0)</f>
        <v>0</v>
      </c>
      <c r="BJ113" s="14" t="s">
        <v>81</v>
      </c>
      <c r="BK113" s="120">
        <f>ROUND(I113*H113,2)</f>
        <v>0</v>
      </c>
      <c r="BL113" s="14" t="s">
        <v>140</v>
      </c>
      <c r="BM113" s="119" t="s">
        <v>180</v>
      </c>
    </row>
    <row r="114" spans="2:65" s="1" customFormat="1">
      <c r="B114" s="26"/>
      <c r="D114" s="217" t="s">
        <v>142</v>
      </c>
      <c r="F114" s="218" t="s">
        <v>308</v>
      </c>
      <c r="L114" s="26"/>
      <c r="M114" s="121"/>
      <c r="T114" s="47"/>
      <c r="AT114" s="14" t="s">
        <v>142</v>
      </c>
      <c r="AU114" s="14" t="s">
        <v>83</v>
      </c>
    </row>
    <row r="115" spans="2:65" s="1" customFormat="1" ht="48.75">
      <c r="B115" s="26"/>
      <c r="D115" s="217" t="s">
        <v>143</v>
      </c>
      <c r="F115" s="219" t="s">
        <v>309</v>
      </c>
      <c r="L115" s="26"/>
      <c r="M115" s="121"/>
      <c r="T115" s="47"/>
      <c r="AT115" s="14" t="s">
        <v>143</v>
      </c>
      <c r="AU115" s="14" t="s">
        <v>83</v>
      </c>
    </row>
    <row r="116" spans="2:65" s="1" customFormat="1" ht="16.5" customHeight="1">
      <c r="B116" s="26"/>
      <c r="C116" s="212" t="s">
        <v>177</v>
      </c>
      <c r="D116" s="212" t="s">
        <v>136</v>
      </c>
      <c r="E116" s="213" t="s">
        <v>310</v>
      </c>
      <c r="F116" s="214" t="s">
        <v>311</v>
      </c>
      <c r="G116" s="215" t="s">
        <v>139</v>
      </c>
      <c r="H116" s="216">
        <v>1</v>
      </c>
      <c r="I116" s="224"/>
      <c r="J116" s="223">
        <f>ROUND(I116*H116,2)</f>
        <v>0</v>
      </c>
      <c r="K116" s="214" t="s">
        <v>3</v>
      </c>
      <c r="L116" s="26"/>
      <c r="M116" s="115" t="s">
        <v>3</v>
      </c>
      <c r="N116" s="116" t="s">
        <v>44</v>
      </c>
      <c r="O116" s="117">
        <v>0</v>
      </c>
      <c r="P116" s="117">
        <f>O116*H116</f>
        <v>0</v>
      </c>
      <c r="Q116" s="117">
        <v>0</v>
      </c>
      <c r="R116" s="117">
        <f>Q116*H116</f>
        <v>0</v>
      </c>
      <c r="S116" s="117">
        <v>0</v>
      </c>
      <c r="T116" s="118">
        <f>S116*H116</f>
        <v>0</v>
      </c>
      <c r="AR116" s="119" t="s">
        <v>140</v>
      </c>
      <c r="AT116" s="119" t="s">
        <v>136</v>
      </c>
      <c r="AU116" s="119" t="s">
        <v>83</v>
      </c>
      <c r="AY116" s="14" t="s">
        <v>133</v>
      </c>
      <c r="BE116" s="120">
        <f>IF(N116="základní",J116,0)</f>
        <v>0</v>
      </c>
      <c r="BF116" s="120">
        <f>IF(N116="snížená",J116,0)</f>
        <v>0</v>
      </c>
      <c r="BG116" s="120">
        <f>IF(N116="zákl. přenesená",J116,0)</f>
        <v>0</v>
      </c>
      <c r="BH116" s="120">
        <f>IF(N116="sníž. přenesená",J116,0)</f>
        <v>0</v>
      </c>
      <c r="BI116" s="120">
        <f>IF(N116="nulová",J116,0)</f>
        <v>0</v>
      </c>
      <c r="BJ116" s="14" t="s">
        <v>81</v>
      </c>
      <c r="BK116" s="120">
        <f>ROUND(I116*H116,2)</f>
        <v>0</v>
      </c>
      <c r="BL116" s="14" t="s">
        <v>140</v>
      </c>
      <c r="BM116" s="119" t="s">
        <v>185</v>
      </c>
    </row>
    <row r="117" spans="2:65" s="1" customFormat="1">
      <c r="B117" s="26"/>
      <c r="D117" s="217" t="s">
        <v>142</v>
      </c>
      <c r="F117" s="218" t="s">
        <v>311</v>
      </c>
      <c r="L117" s="26"/>
      <c r="M117" s="121"/>
      <c r="T117" s="47"/>
      <c r="AT117" s="14" t="s">
        <v>142</v>
      </c>
      <c r="AU117" s="14" t="s">
        <v>83</v>
      </c>
    </row>
    <row r="118" spans="2:65" s="1" customFormat="1" ht="39">
      <c r="B118" s="26"/>
      <c r="D118" s="217" t="s">
        <v>143</v>
      </c>
      <c r="F118" s="219" t="s">
        <v>312</v>
      </c>
      <c r="L118" s="26"/>
      <c r="M118" s="121"/>
      <c r="T118" s="47"/>
      <c r="AT118" s="14" t="s">
        <v>143</v>
      </c>
      <c r="AU118" s="14" t="s">
        <v>83</v>
      </c>
    </row>
    <row r="119" spans="2:65" s="1" customFormat="1" ht="16.5" customHeight="1">
      <c r="B119" s="26"/>
      <c r="C119" s="212" t="s">
        <v>182</v>
      </c>
      <c r="D119" s="212" t="s">
        <v>136</v>
      </c>
      <c r="E119" s="213" t="s">
        <v>313</v>
      </c>
      <c r="F119" s="214" t="s">
        <v>314</v>
      </c>
      <c r="G119" s="215" t="s">
        <v>139</v>
      </c>
      <c r="H119" s="216">
        <v>1</v>
      </c>
      <c r="I119" s="224"/>
      <c r="J119" s="223">
        <f>ROUND(I119*H119,2)</f>
        <v>0</v>
      </c>
      <c r="K119" s="214" t="s">
        <v>3</v>
      </c>
      <c r="L119" s="26"/>
      <c r="M119" s="115" t="s">
        <v>3</v>
      </c>
      <c r="N119" s="116" t="s">
        <v>44</v>
      </c>
      <c r="O119" s="117">
        <v>0</v>
      </c>
      <c r="P119" s="117">
        <f>O119*H119</f>
        <v>0</v>
      </c>
      <c r="Q119" s="117">
        <v>0</v>
      </c>
      <c r="R119" s="117">
        <f>Q119*H119</f>
        <v>0</v>
      </c>
      <c r="S119" s="117">
        <v>0</v>
      </c>
      <c r="T119" s="118">
        <f>S119*H119</f>
        <v>0</v>
      </c>
      <c r="AR119" s="119" t="s">
        <v>140</v>
      </c>
      <c r="AT119" s="119" t="s">
        <v>136</v>
      </c>
      <c r="AU119" s="119" t="s">
        <v>83</v>
      </c>
      <c r="AY119" s="14" t="s">
        <v>133</v>
      </c>
      <c r="BE119" s="120">
        <f>IF(N119="základní",J119,0)</f>
        <v>0</v>
      </c>
      <c r="BF119" s="120">
        <f>IF(N119="snížená",J119,0)</f>
        <v>0</v>
      </c>
      <c r="BG119" s="120">
        <f>IF(N119="zákl. přenesená",J119,0)</f>
        <v>0</v>
      </c>
      <c r="BH119" s="120">
        <f>IF(N119="sníž. přenesená",J119,0)</f>
        <v>0</v>
      </c>
      <c r="BI119" s="120">
        <f>IF(N119="nulová",J119,0)</f>
        <v>0</v>
      </c>
      <c r="BJ119" s="14" t="s">
        <v>81</v>
      </c>
      <c r="BK119" s="120">
        <f>ROUND(I119*H119,2)</f>
        <v>0</v>
      </c>
      <c r="BL119" s="14" t="s">
        <v>140</v>
      </c>
      <c r="BM119" s="119" t="s">
        <v>192</v>
      </c>
    </row>
    <row r="120" spans="2:65" s="1" customFormat="1">
      <c r="B120" s="26"/>
      <c r="D120" s="217" t="s">
        <v>142</v>
      </c>
      <c r="F120" s="218" t="s">
        <v>314</v>
      </c>
      <c r="L120" s="26"/>
      <c r="M120" s="121"/>
      <c r="T120" s="47"/>
      <c r="AT120" s="14" t="s">
        <v>142</v>
      </c>
      <c r="AU120" s="14" t="s">
        <v>83</v>
      </c>
    </row>
    <row r="121" spans="2:65" s="1" customFormat="1" ht="19.5">
      <c r="B121" s="26"/>
      <c r="D121" s="217" t="s">
        <v>143</v>
      </c>
      <c r="F121" s="219" t="s">
        <v>315</v>
      </c>
      <c r="L121" s="26"/>
      <c r="M121" s="121"/>
      <c r="T121" s="47"/>
      <c r="AT121" s="14" t="s">
        <v>143</v>
      </c>
      <c r="AU121" s="14" t="s">
        <v>83</v>
      </c>
    </row>
    <row r="122" spans="2:65" s="11" customFormat="1" ht="22.9" customHeight="1">
      <c r="B122" s="108"/>
      <c r="D122" s="109" t="s">
        <v>72</v>
      </c>
      <c r="E122" s="211" t="s">
        <v>316</v>
      </c>
      <c r="F122" s="211" t="s">
        <v>157</v>
      </c>
      <c r="J122" s="222">
        <f>BK122</f>
        <v>0</v>
      </c>
      <c r="L122" s="108"/>
      <c r="M122" s="110"/>
      <c r="P122" s="111">
        <f>SUM(P123:P143)</f>
        <v>0</v>
      </c>
      <c r="R122" s="111">
        <f>SUM(R123:R143)</f>
        <v>0</v>
      </c>
      <c r="T122" s="112">
        <f>SUM(T123:T143)</f>
        <v>0</v>
      </c>
      <c r="AR122" s="109" t="s">
        <v>81</v>
      </c>
      <c r="AT122" s="113" t="s">
        <v>72</v>
      </c>
      <c r="AU122" s="113" t="s">
        <v>81</v>
      </c>
      <c r="AY122" s="109" t="s">
        <v>133</v>
      </c>
      <c r="BK122" s="114">
        <f>SUM(BK123:BK143)</f>
        <v>0</v>
      </c>
    </row>
    <row r="123" spans="2:65" s="1" customFormat="1" ht="16.5" customHeight="1">
      <c r="B123" s="26"/>
      <c r="C123" s="212" t="s">
        <v>189</v>
      </c>
      <c r="D123" s="212" t="s">
        <v>136</v>
      </c>
      <c r="E123" s="213" t="s">
        <v>317</v>
      </c>
      <c r="F123" s="214" t="s">
        <v>159</v>
      </c>
      <c r="G123" s="215" t="s">
        <v>139</v>
      </c>
      <c r="H123" s="216">
        <v>1</v>
      </c>
      <c r="I123" s="224"/>
      <c r="J123" s="223">
        <f>ROUND(I123*H123,2)</f>
        <v>0</v>
      </c>
      <c r="K123" s="214" t="s">
        <v>3</v>
      </c>
      <c r="L123" s="26"/>
      <c r="M123" s="115" t="s">
        <v>3</v>
      </c>
      <c r="N123" s="116" t="s">
        <v>44</v>
      </c>
      <c r="O123" s="117">
        <v>0</v>
      </c>
      <c r="P123" s="117">
        <f>O123*H123</f>
        <v>0</v>
      </c>
      <c r="Q123" s="117">
        <v>0</v>
      </c>
      <c r="R123" s="117">
        <f>Q123*H123</f>
        <v>0</v>
      </c>
      <c r="S123" s="117">
        <v>0</v>
      </c>
      <c r="T123" s="118">
        <f>S123*H123</f>
        <v>0</v>
      </c>
      <c r="AR123" s="119" t="s">
        <v>140</v>
      </c>
      <c r="AT123" s="119" t="s">
        <v>136</v>
      </c>
      <c r="AU123" s="119" t="s">
        <v>83</v>
      </c>
      <c r="AY123" s="14" t="s">
        <v>133</v>
      </c>
      <c r="BE123" s="120">
        <f>IF(N123="základní",J123,0)</f>
        <v>0</v>
      </c>
      <c r="BF123" s="120">
        <f>IF(N123="snížená",J123,0)</f>
        <v>0</v>
      </c>
      <c r="BG123" s="120">
        <f>IF(N123="zákl. přenesená",J123,0)</f>
        <v>0</v>
      </c>
      <c r="BH123" s="120">
        <f>IF(N123="sníž. přenesená",J123,0)</f>
        <v>0</v>
      </c>
      <c r="BI123" s="120">
        <f>IF(N123="nulová",J123,0)</f>
        <v>0</v>
      </c>
      <c r="BJ123" s="14" t="s">
        <v>81</v>
      </c>
      <c r="BK123" s="120">
        <f>ROUND(I123*H123,2)</f>
        <v>0</v>
      </c>
      <c r="BL123" s="14" t="s">
        <v>140</v>
      </c>
      <c r="BM123" s="119" t="s">
        <v>195</v>
      </c>
    </row>
    <row r="124" spans="2:65" s="1" customFormat="1">
      <c r="B124" s="26"/>
      <c r="D124" s="217" t="s">
        <v>142</v>
      </c>
      <c r="F124" s="218" t="s">
        <v>159</v>
      </c>
      <c r="L124" s="26"/>
      <c r="M124" s="121"/>
      <c r="T124" s="47"/>
      <c r="AT124" s="14" t="s">
        <v>142</v>
      </c>
      <c r="AU124" s="14" t="s">
        <v>83</v>
      </c>
    </row>
    <row r="125" spans="2:65" s="1" customFormat="1" ht="399.75">
      <c r="B125" s="26"/>
      <c r="D125" s="217" t="s">
        <v>143</v>
      </c>
      <c r="F125" s="219" t="s">
        <v>632</v>
      </c>
      <c r="L125" s="26"/>
      <c r="M125" s="121"/>
      <c r="T125" s="47"/>
      <c r="AT125" s="14" t="s">
        <v>143</v>
      </c>
      <c r="AU125" s="14" t="s">
        <v>83</v>
      </c>
    </row>
    <row r="126" spans="2:65" s="1" customFormat="1" ht="16.5" customHeight="1">
      <c r="B126" s="26"/>
      <c r="C126" s="212" t="s">
        <v>9</v>
      </c>
      <c r="D126" s="212" t="s">
        <v>136</v>
      </c>
      <c r="E126" s="213" t="s">
        <v>318</v>
      </c>
      <c r="F126" s="214" t="s">
        <v>162</v>
      </c>
      <c r="G126" s="215" t="s">
        <v>139</v>
      </c>
      <c r="H126" s="216">
        <v>1</v>
      </c>
      <c r="I126" s="224"/>
      <c r="J126" s="223">
        <f>ROUND(I126*H126,2)</f>
        <v>0</v>
      </c>
      <c r="K126" s="214" t="s">
        <v>3</v>
      </c>
      <c r="L126" s="26"/>
      <c r="M126" s="115" t="s">
        <v>3</v>
      </c>
      <c r="N126" s="116" t="s">
        <v>44</v>
      </c>
      <c r="O126" s="117">
        <v>0</v>
      </c>
      <c r="P126" s="117">
        <f>O126*H126</f>
        <v>0</v>
      </c>
      <c r="Q126" s="117">
        <v>0</v>
      </c>
      <c r="R126" s="117">
        <f>Q126*H126</f>
        <v>0</v>
      </c>
      <c r="S126" s="117">
        <v>0</v>
      </c>
      <c r="T126" s="118">
        <f>S126*H126</f>
        <v>0</v>
      </c>
      <c r="AR126" s="119" t="s">
        <v>140</v>
      </c>
      <c r="AT126" s="119" t="s">
        <v>136</v>
      </c>
      <c r="AU126" s="119" t="s">
        <v>83</v>
      </c>
      <c r="AY126" s="14" t="s">
        <v>133</v>
      </c>
      <c r="BE126" s="120">
        <f>IF(N126="základní",J126,0)</f>
        <v>0</v>
      </c>
      <c r="BF126" s="120">
        <f>IF(N126="snížená",J126,0)</f>
        <v>0</v>
      </c>
      <c r="BG126" s="120">
        <f>IF(N126="zákl. přenesená",J126,0)</f>
        <v>0</v>
      </c>
      <c r="BH126" s="120">
        <f>IF(N126="sníž. přenesená",J126,0)</f>
        <v>0</v>
      </c>
      <c r="BI126" s="120">
        <f>IF(N126="nulová",J126,0)</f>
        <v>0</v>
      </c>
      <c r="BJ126" s="14" t="s">
        <v>81</v>
      </c>
      <c r="BK126" s="120">
        <f>ROUND(I126*H126,2)</f>
        <v>0</v>
      </c>
      <c r="BL126" s="14" t="s">
        <v>140</v>
      </c>
      <c r="BM126" s="119" t="s">
        <v>199</v>
      </c>
    </row>
    <row r="127" spans="2:65" s="1" customFormat="1">
      <c r="B127" s="26"/>
      <c r="D127" s="217" t="s">
        <v>142</v>
      </c>
      <c r="F127" s="218" t="s">
        <v>162</v>
      </c>
      <c r="L127" s="26"/>
      <c r="M127" s="121"/>
      <c r="T127" s="47"/>
      <c r="AT127" s="14" t="s">
        <v>142</v>
      </c>
      <c r="AU127" s="14" t="s">
        <v>83</v>
      </c>
    </row>
    <row r="128" spans="2:65" s="1" customFormat="1" ht="253.5">
      <c r="B128" s="26"/>
      <c r="D128" s="217" t="s">
        <v>143</v>
      </c>
      <c r="F128" s="219" t="s">
        <v>622</v>
      </c>
      <c r="L128" s="26"/>
      <c r="M128" s="121"/>
      <c r="T128" s="47"/>
      <c r="AT128" s="14" t="s">
        <v>143</v>
      </c>
      <c r="AU128" s="14" t="s">
        <v>83</v>
      </c>
    </row>
    <row r="129" spans="2:65" s="1" customFormat="1" ht="16.5" customHeight="1">
      <c r="B129" s="26"/>
      <c r="C129" s="212" t="s">
        <v>196</v>
      </c>
      <c r="D129" s="212" t="s">
        <v>136</v>
      </c>
      <c r="E129" s="213" t="s">
        <v>319</v>
      </c>
      <c r="F129" s="214" t="s">
        <v>166</v>
      </c>
      <c r="G129" s="215" t="s">
        <v>139</v>
      </c>
      <c r="H129" s="216">
        <v>1</v>
      </c>
      <c r="I129" s="224"/>
      <c r="J129" s="223">
        <f>ROUND(I129*H129,2)</f>
        <v>0</v>
      </c>
      <c r="K129" s="214" t="s">
        <v>3</v>
      </c>
      <c r="L129" s="26"/>
      <c r="M129" s="115" t="s">
        <v>3</v>
      </c>
      <c r="N129" s="116" t="s">
        <v>44</v>
      </c>
      <c r="O129" s="117">
        <v>0</v>
      </c>
      <c r="P129" s="117">
        <f>O129*H129</f>
        <v>0</v>
      </c>
      <c r="Q129" s="117">
        <v>0</v>
      </c>
      <c r="R129" s="117">
        <f>Q129*H129</f>
        <v>0</v>
      </c>
      <c r="S129" s="117">
        <v>0</v>
      </c>
      <c r="T129" s="118">
        <f>S129*H129</f>
        <v>0</v>
      </c>
      <c r="AR129" s="119" t="s">
        <v>140</v>
      </c>
      <c r="AT129" s="119" t="s">
        <v>136</v>
      </c>
      <c r="AU129" s="119" t="s">
        <v>83</v>
      </c>
      <c r="AY129" s="14" t="s">
        <v>133</v>
      </c>
      <c r="BE129" s="120">
        <f>IF(N129="základní",J129,0)</f>
        <v>0</v>
      </c>
      <c r="BF129" s="120">
        <f>IF(N129="snížená",J129,0)</f>
        <v>0</v>
      </c>
      <c r="BG129" s="120">
        <f>IF(N129="zákl. přenesená",J129,0)</f>
        <v>0</v>
      </c>
      <c r="BH129" s="120">
        <f>IF(N129="sníž. přenesená",J129,0)</f>
        <v>0</v>
      </c>
      <c r="BI129" s="120">
        <f>IF(N129="nulová",J129,0)</f>
        <v>0</v>
      </c>
      <c r="BJ129" s="14" t="s">
        <v>81</v>
      </c>
      <c r="BK129" s="120">
        <f>ROUND(I129*H129,2)</f>
        <v>0</v>
      </c>
      <c r="BL129" s="14" t="s">
        <v>140</v>
      </c>
      <c r="BM129" s="119" t="s">
        <v>203</v>
      </c>
    </row>
    <row r="130" spans="2:65" s="1" customFormat="1">
      <c r="B130" s="26"/>
      <c r="D130" s="217" t="s">
        <v>142</v>
      </c>
      <c r="F130" s="218" t="s">
        <v>166</v>
      </c>
      <c r="L130" s="26"/>
      <c r="M130" s="121"/>
      <c r="T130" s="47"/>
      <c r="AT130" s="14" t="s">
        <v>142</v>
      </c>
      <c r="AU130" s="14" t="s">
        <v>83</v>
      </c>
    </row>
    <row r="131" spans="2:65" s="1" customFormat="1" ht="204.75">
      <c r="B131" s="26"/>
      <c r="D131" s="217" t="s">
        <v>143</v>
      </c>
      <c r="F131" s="219" t="s">
        <v>630</v>
      </c>
      <c r="L131" s="26"/>
      <c r="M131" s="121"/>
      <c r="T131" s="47"/>
      <c r="AT131" s="14" t="s">
        <v>143</v>
      </c>
      <c r="AU131" s="14" t="s">
        <v>83</v>
      </c>
    </row>
    <row r="132" spans="2:65" s="1" customFormat="1" ht="16.5" customHeight="1">
      <c r="B132" s="26"/>
      <c r="C132" s="212" t="s">
        <v>163</v>
      </c>
      <c r="D132" s="212" t="s">
        <v>136</v>
      </c>
      <c r="E132" s="213" t="s">
        <v>320</v>
      </c>
      <c r="F132" s="214" t="s">
        <v>170</v>
      </c>
      <c r="G132" s="215" t="s">
        <v>139</v>
      </c>
      <c r="H132" s="216">
        <v>15</v>
      </c>
      <c r="I132" s="224"/>
      <c r="J132" s="223">
        <f>ROUND(I132*H132,2)</f>
        <v>0</v>
      </c>
      <c r="K132" s="214" t="s">
        <v>3</v>
      </c>
      <c r="L132" s="26"/>
      <c r="M132" s="115" t="s">
        <v>3</v>
      </c>
      <c r="N132" s="116" t="s">
        <v>44</v>
      </c>
      <c r="O132" s="117">
        <v>0</v>
      </c>
      <c r="P132" s="117">
        <f>O132*H132</f>
        <v>0</v>
      </c>
      <c r="Q132" s="117">
        <v>0</v>
      </c>
      <c r="R132" s="117">
        <f>Q132*H132</f>
        <v>0</v>
      </c>
      <c r="S132" s="117">
        <v>0</v>
      </c>
      <c r="T132" s="118">
        <f>S132*H132</f>
        <v>0</v>
      </c>
      <c r="AR132" s="119" t="s">
        <v>140</v>
      </c>
      <c r="AT132" s="119" t="s">
        <v>136</v>
      </c>
      <c r="AU132" s="119" t="s">
        <v>83</v>
      </c>
      <c r="AY132" s="14" t="s">
        <v>133</v>
      </c>
      <c r="BE132" s="120">
        <f>IF(N132="základní",J132,0)</f>
        <v>0</v>
      </c>
      <c r="BF132" s="120">
        <f>IF(N132="snížená",J132,0)</f>
        <v>0</v>
      </c>
      <c r="BG132" s="120">
        <f>IF(N132="zákl. přenesená",J132,0)</f>
        <v>0</v>
      </c>
      <c r="BH132" s="120">
        <f>IF(N132="sníž. přenesená",J132,0)</f>
        <v>0</v>
      </c>
      <c r="BI132" s="120">
        <f>IF(N132="nulová",J132,0)</f>
        <v>0</v>
      </c>
      <c r="BJ132" s="14" t="s">
        <v>81</v>
      </c>
      <c r="BK132" s="120">
        <f>ROUND(I132*H132,2)</f>
        <v>0</v>
      </c>
      <c r="BL132" s="14" t="s">
        <v>140</v>
      </c>
      <c r="BM132" s="119" t="s">
        <v>241</v>
      </c>
    </row>
    <row r="133" spans="2:65" s="1" customFormat="1">
      <c r="B133" s="26"/>
      <c r="D133" s="217" t="s">
        <v>142</v>
      </c>
      <c r="F133" s="218" t="s">
        <v>170</v>
      </c>
      <c r="L133" s="26"/>
      <c r="M133" s="121"/>
      <c r="T133" s="47"/>
      <c r="AT133" s="14" t="s">
        <v>142</v>
      </c>
      <c r="AU133" s="14" t="s">
        <v>83</v>
      </c>
    </row>
    <row r="134" spans="2:65" s="1" customFormat="1" ht="19.5">
      <c r="B134" s="26"/>
      <c r="D134" s="217" t="s">
        <v>143</v>
      </c>
      <c r="F134" s="219" t="s">
        <v>172</v>
      </c>
      <c r="L134" s="26"/>
      <c r="M134" s="121"/>
      <c r="T134" s="47"/>
      <c r="AT134" s="14" t="s">
        <v>143</v>
      </c>
      <c r="AU134" s="14" t="s">
        <v>83</v>
      </c>
    </row>
    <row r="135" spans="2:65" s="1" customFormat="1" ht="16.5" customHeight="1">
      <c r="B135" s="26"/>
      <c r="C135" s="212" t="s">
        <v>209</v>
      </c>
      <c r="D135" s="212" t="s">
        <v>136</v>
      </c>
      <c r="E135" s="213" t="s">
        <v>321</v>
      </c>
      <c r="F135" s="214" t="s">
        <v>174</v>
      </c>
      <c r="G135" s="215" t="s">
        <v>139</v>
      </c>
      <c r="H135" s="216">
        <v>1</v>
      </c>
      <c r="I135" s="224"/>
      <c r="J135" s="223">
        <f>ROUND(I135*H135,2)</f>
        <v>0</v>
      </c>
      <c r="K135" s="214" t="s">
        <v>3</v>
      </c>
      <c r="L135" s="26"/>
      <c r="M135" s="115" t="s">
        <v>3</v>
      </c>
      <c r="N135" s="116" t="s">
        <v>44</v>
      </c>
      <c r="O135" s="117">
        <v>0</v>
      </c>
      <c r="P135" s="117">
        <f>O135*H135</f>
        <v>0</v>
      </c>
      <c r="Q135" s="117">
        <v>0</v>
      </c>
      <c r="R135" s="117">
        <f>Q135*H135</f>
        <v>0</v>
      </c>
      <c r="S135" s="117">
        <v>0</v>
      </c>
      <c r="T135" s="118">
        <f>S135*H135</f>
        <v>0</v>
      </c>
      <c r="AR135" s="119" t="s">
        <v>140</v>
      </c>
      <c r="AT135" s="119" t="s">
        <v>136</v>
      </c>
      <c r="AU135" s="119" t="s">
        <v>83</v>
      </c>
      <c r="AY135" s="14" t="s">
        <v>133</v>
      </c>
      <c r="BE135" s="120">
        <f>IF(N135="základní",J135,0)</f>
        <v>0</v>
      </c>
      <c r="BF135" s="120">
        <f>IF(N135="snížená",J135,0)</f>
        <v>0</v>
      </c>
      <c r="BG135" s="120">
        <f>IF(N135="zákl. přenesená",J135,0)</f>
        <v>0</v>
      </c>
      <c r="BH135" s="120">
        <f>IF(N135="sníž. přenesená",J135,0)</f>
        <v>0</v>
      </c>
      <c r="BI135" s="120">
        <f>IF(N135="nulová",J135,0)</f>
        <v>0</v>
      </c>
      <c r="BJ135" s="14" t="s">
        <v>81</v>
      </c>
      <c r="BK135" s="120">
        <f>ROUND(I135*H135,2)</f>
        <v>0</v>
      </c>
      <c r="BL135" s="14" t="s">
        <v>140</v>
      </c>
      <c r="BM135" s="119" t="s">
        <v>212</v>
      </c>
    </row>
    <row r="136" spans="2:65" s="1" customFormat="1">
      <c r="B136" s="26"/>
      <c r="D136" s="217" t="s">
        <v>142</v>
      </c>
      <c r="F136" s="218" t="s">
        <v>174</v>
      </c>
      <c r="L136" s="26"/>
      <c r="M136" s="121"/>
      <c r="T136" s="47"/>
      <c r="AT136" s="14" t="s">
        <v>142</v>
      </c>
      <c r="AU136" s="14" t="s">
        <v>83</v>
      </c>
    </row>
    <row r="137" spans="2:65" s="1" customFormat="1" ht="19.5">
      <c r="B137" s="26"/>
      <c r="D137" s="217" t="s">
        <v>143</v>
      </c>
      <c r="F137" s="219" t="s">
        <v>176</v>
      </c>
      <c r="L137" s="26"/>
      <c r="M137" s="121"/>
      <c r="T137" s="47"/>
      <c r="AT137" s="14" t="s">
        <v>143</v>
      </c>
      <c r="AU137" s="14" t="s">
        <v>83</v>
      </c>
    </row>
    <row r="138" spans="2:65" s="1" customFormat="1" ht="24.2" customHeight="1">
      <c r="B138" s="26"/>
      <c r="C138" s="212" t="s">
        <v>167</v>
      </c>
      <c r="D138" s="212" t="s">
        <v>136</v>
      </c>
      <c r="E138" s="213" t="s">
        <v>322</v>
      </c>
      <c r="F138" s="214" t="s">
        <v>179</v>
      </c>
      <c r="G138" s="215" t="s">
        <v>139</v>
      </c>
      <c r="H138" s="216">
        <v>1</v>
      </c>
      <c r="I138" s="224"/>
      <c r="J138" s="223">
        <f>ROUND(I138*H138,2)</f>
        <v>0</v>
      </c>
      <c r="K138" s="214" t="s">
        <v>3</v>
      </c>
      <c r="L138" s="26"/>
      <c r="M138" s="115" t="s">
        <v>3</v>
      </c>
      <c r="N138" s="116" t="s">
        <v>44</v>
      </c>
      <c r="O138" s="117">
        <v>0</v>
      </c>
      <c r="P138" s="117">
        <f>O138*H138</f>
        <v>0</v>
      </c>
      <c r="Q138" s="117">
        <v>0</v>
      </c>
      <c r="R138" s="117">
        <f>Q138*H138</f>
        <v>0</v>
      </c>
      <c r="S138" s="117">
        <v>0</v>
      </c>
      <c r="T138" s="118">
        <f>S138*H138</f>
        <v>0</v>
      </c>
      <c r="AR138" s="119" t="s">
        <v>140</v>
      </c>
      <c r="AT138" s="119" t="s">
        <v>136</v>
      </c>
      <c r="AU138" s="119" t="s">
        <v>83</v>
      </c>
      <c r="AY138" s="14" t="s">
        <v>133</v>
      </c>
      <c r="BE138" s="120">
        <f>IF(N138="základní",J138,0)</f>
        <v>0</v>
      </c>
      <c r="BF138" s="120">
        <f>IF(N138="snížená",J138,0)</f>
        <v>0</v>
      </c>
      <c r="BG138" s="120">
        <f>IF(N138="zákl. přenesená",J138,0)</f>
        <v>0</v>
      </c>
      <c r="BH138" s="120">
        <f>IF(N138="sníž. přenesená",J138,0)</f>
        <v>0</v>
      </c>
      <c r="BI138" s="120">
        <f>IF(N138="nulová",J138,0)</f>
        <v>0</v>
      </c>
      <c r="BJ138" s="14" t="s">
        <v>81</v>
      </c>
      <c r="BK138" s="120">
        <f>ROUND(I138*H138,2)</f>
        <v>0</v>
      </c>
      <c r="BL138" s="14" t="s">
        <v>140</v>
      </c>
      <c r="BM138" s="119" t="s">
        <v>216</v>
      </c>
    </row>
    <row r="139" spans="2:65" s="1" customFormat="1">
      <c r="B139" s="26"/>
      <c r="D139" s="217" t="s">
        <v>142</v>
      </c>
      <c r="F139" s="218" t="s">
        <v>179</v>
      </c>
      <c r="L139" s="26"/>
      <c r="M139" s="121"/>
      <c r="T139" s="47"/>
      <c r="AT139" s="14" t="s">
        <v>142</v>
      </c>
      <c r="AU139" s="14" t="s">
        <v>83</v>
      </c>
    </row>
    <row r="140" spans="2:65" s="1" customFormat="1" ht="19.5">
      <c r="B140" s="26"/>
      <c r="D140" s="217" t="s">
        <v>143</v>
      </c>
      <c r="F140" s="219" t="s">
        <v>181</v>
      </c>
      <c r="L140" s="26"/>
      <c r="M140" s="121"/>
      <c r="T140" s="47"/>
      <c r="AT140" s="14" t="s">
        <v>143</v>
      </c>
      <c r="AU140" s="14" t="s">
        <v>83</v>
      </c>
    </row>
    <row r="141" spans="2:65" s="1" customFormat="1" ht="16.5" customHeight="1">
      <c r="B141" s="26"/>
      <c r="C141" s="212" t="s">
        <v>323</v>
      </c>
      <c r="D141" s="212" t="s">
        <v>136</v>
      </c>
      <c r="E141" s="213" t="s">
        <v>324</v>
      </c>
      <c r="F141" s="214" t="s">
        <v>184</v>
      </c>
      <c r="G141" s="215" t="s">
        <v>139</v>
      </c>
      <c r="H141" s="216">
        <v>1</v>
      </c>
      <c r="I141" s="224"/>
      <c r="J141" s="223">
        <f>ROUND(I141*H141,2)</f>
        <v>0</v>
      </c>
      <c r="K141" s="214" t="s">
        <v>3</v>
      </c>
      <c r="L141" s="26"/>
      <c r="M141" s="115" t="s">
        <v>3</v>
      </c>
      <c r="N141" s="116" t="s">
        <v>44</v>
      </c>
      <c r="O141" s="117">
        <v>0</v>
      </c>
      <c r="P141" s="117">
        <f>O141*H141</f>
        <v>0</v>
      </c>
      <c r="Q141" s="117">
        <v>0</v>
      </c>
      <c r="R141" s="117">
        <f>Q141*H141</f>
        <v>0</v>
      </c>
      <c r="S141" s="117">
        <v>0</v>
      </c>
      <c r="T141" s="118">
        <f>S141*H141</f>
        <v>0</v>
      </c>
      <c r="AR141" s="119" t="s">
        <v>140</v>
      </c>
      <c r="AT141" s="119" t="s">
        <v>136</v>
      </c>
      <c r="AU141" s="119" t="s">
        <v>83</v>
      </c>
      <c r="AY141" s="14" t="s">
        <v>133</v>
      </c>
      <c r="BE141" s="120">
        <f>IF(N141="základní",J141,0)</f>
        <v>0</v>
      </c>
      <c r="BF141" s="120">
        <f>IF(N141="snížená",J141,0)</f>
        <v>0</v>
      </c>
      <c r="BG141" s="120">
        <f>IF(N141="zákl. přenesená",J141,0)</f>
        <v>0</v>
      </c>
      <c r="BH141" s="120">
        <f>IF(N141="sníž. přenesená",J141,0)</f>
        <v>0</v>
      </c>
      <c r="BI141" s="120">
        <f>IF(N141="nulová",J141,0)</f>
        <v>0</v>
      </c>
      <c r="BJ141" s="14" t="s">
        <v>81</v>
      </c>
      <c r="BK141" s="120">
        <f>ROUND(I141*H141,2)</f>
        <v>0</v>
      </c>
      <c r="BL141" s="14" t="s">
        <v>140</v>
      </c>
      <c r="BM141" s="119" t="s">
        <v>248</v>
      </c>
    </row>
    <row r="142" spans="2:65" s="1" customFormat="1">
      <c r="B142" s="26"/>
      <c r="D142" s="217" t="s">
        <v>142</v>
      </c>
      <c r="F142" s="218" t="s">
        <v>184</v>
      </c>
      <c r="L142" s="26"/>
      <c r="M142" s="121"/>
      <c r="T142" s="47"/>
      <c r="AT142" s="14" t="s">
        <v>142</v>
      </c>
      <c r="AU142" s="14" t="s">
        <v>83</v>
      </c>
    </row>
    <row r="143" spans="2:65" s="1" customFormat="1" ht="19.5">
      <c r="B143" s="26"/>
      <c r="D143" s="217" t="s">
        <v>143</v>
      </c>
      <c r="F143" s="219" t="s">
        <v>186</v>
      </c>
      <c r="L143" s="26"/>
      <c r="M143" s="121"/>
      <c r="T143" s="47"/>
      <c r="AT143" s="14" t="s">
        <v>143</v>
      </c>
      <c r="AU143" s="14" t="s">
        <v>83</v>
      </c>
    </row>
    <row r="144" spans="2:65" s="11" customFormat="1" ht="22.9" customHeight="1">
      <c r="B144" s="108"/>
      <c r="D144" s="109" t="s">
        <v>72</v>
      </c>
      <c r="E144" s="211" t="s">
        <v>325</v>
      </c>
      <c r="F144" s="211" t="s">
        <v>188</v>
      </c>
      <c r="J144" s="222">
        <f>BK144</f>
        <v>0</v>
      </c>
      <c r="L144" s="108"/>
      <c r="M144" s="110"/>
      <c r="P144" s="111">
        <f>SUM(P145:P153)</f>
        <v>0</v>
      </c>
      <c r="R144" s="111">
        <f>SUM(R145:R153)</f>
        <v>0</v>
      </c>
      <c r="T144" s="112">
        <f>SUM(T145:T153)</f>
        <v>0</v>
      </c>
      <c r="AR144" s="109" t="s">
        <v>81</v>
      </c>
      <c r="AT144" s="113" t="s">
        <v>72</v>
      </c>
      <c r="AU144" s="113" t="s">
        <v>81</v>
      </c>
      <c r="AY144" s="109" t="s">
        <v>133</v>
      </c>
      <c r="BK144" s="114">
        <f>SUM(BK145:BK153)</f>
        <v>0</v>
      </c>
    </row>
    <row r="145" spans="2:65" s="1" customFormat="1" ht="16.5" customHeight="1">
      <c r="B145" s="26"/>
      <c r="C145" s="212" t="s">
        <v>171</v>
      </c>
      <c r="D145" s="212" t="s">
        <v>136</v>
      </c>
      <c r="E145" s="213" t="s">
        <v>326</v>
      </c>
      <c r="F145" s="214" t="s">
        <v>327</v>
      </c>
      <c r="G145" s="215" t="s">
        <v>139</v>
      </c>
      <c r="H145" s="216">
        <v>1</v>
      </c>
      <c r="I145" s="224"/>
      <c r="J145" s="223">
        <f>ROUND(I145*H145,2)</f>
        <v>0</v>
      </c>
      <c r="K145" s="214" t="s">
        <v>3</v>
      </c>
      <c r="L145" s="26"/>
      <c r="M145" s="115" t="s">
        <v>3</v>
      </c>
      <c r="N145" s="116" t="s">
        <v>44</v>
      </c>
      <c r="O145" s="117">
        <v>0</v>
      </c>
      <c r="P145" s="117">
        <f>O145*H145</f>
        <v>0</v>
      </c>
      <c r="Q145" s="117">
        <v>0</v>
      </c>
      <c r="R145" s="117">
        <f>Q145*H145</f>
        <v>0</v>
      </c>
      <c r="S145" s="117">
        <v>0</v>
      </c>
      <c r="T145" s="118">
        <f>S145*H145</f>
        <v>0</v>
      </c>
      <c r="AR145" s="119" t="s">
        <v>140</v>
      </c>
      <c r="AT145" s="119" t="s">
        <v>136</v>
      </c>
      <c r="AU145" s="119" t="s">
        <v>83</v>
      </c>
      <c r="AY145" s="14" t="s">
        <v>133</v>
      </c>
      <c r="BE145" s="120">
        <f>IF(N145="základní",J145,0)</f>
        <v>0</v>
      </c>
      <c r="BF145" s="120">
        <f>IF(N145="snížená",J145,0)</f>
        <v>0</v>
      </c>
      <c r="BG145" s="120">
        <f>IF(N145="zákl. přenesená",J145,0)</f>
        <v>0</v>
      </c>
      <c r="BH145" s="120">
        <f>IF(N145="sníž. přenesená",J145,0)</f>
        <v>0</v>
      </c>
      <c r="BI145" s="120">
        <f>IF(N145="nulová",J145,0)</f>
        <v>0</v>
      </c>
      <c r="BJ145" s="14" t="s">
        <v>81</v>
      </c>
      <c r="BK145" s="120">
        <f>ROUND(I145*H145,2)</f>
        <v>0</v>
      </c>
      <c r="BL145" s="14" t="s">
        <v>140</v>
      </c>
      <c r="BM145" s="119" t="s">
        <v>328</v>
      </c>
    </row>
    <row r="146" spans="2:65" s="1" customFormat="1">
      <c r="B146" s="26"/>
      <c r="D146" s="217" t="s">
        <v>142</v>
      </c>
      <c r="F146" s="218" t="s">
        <v>327</v>
      </c>
      <c r="L146" s="26"/>
      <c r="M146" s="121"/>
      <c r="T146" s="47"/>
      <c r="AT146" s="14" t="s">
        <v>142</v>
      </c>
      <c r="AU146" s="14" t="s">
        <v>83</v>
      </c>
    </row>
    <row r="147" spans="2:65" s="1" customFormat="1" ht="29.25">
      <c r="B147" s="26"/>
      <c r="D147" s="217" t="s">
        <v>143</v>
      </c>
      <c r="F147" s="219" t="s">
        <v>329</v>
      </c>
      <c r="L147" s="26"/>
      <c r="M147" s="121"/>
      <c r="T147" s="47"/>
      <c r="AT147" s="14" t="s">
        <v>143</v>
      </c>
      <c r="AU147" s="14" t="s">
        <v>83</v>
      </c>
    </row>
    <row r="148" spans="2:65" s="1" customFormat="1" ht="16.5" customHeight="1">
      <c r="B148" s="26"/>
      <c r="C148" s="212" t="s">
        <v>330</v>
      </c>
      <c r="D148" s="212" t="s">
        <v>136</v>
      </c>
      <c r="E148" s="213" t="s">
        <v>331</v>
      </c>
      <c r="F148" s="214" t="s">
        <v>198</v>
      </c>
      <c r="G148" s="215" t="s">
        <v>139</v>
      </c>
      <c r="H148" s="216">
        <v>1</v>
      </c>
      <c r="I148" s="224"/>
      <c r="J148" s="223">
        <f>ROUND(I148*H148,2)</f>
        <v>0</v>
      </c>
      <c r="K148" s="214" t="s">
        <v>3</v>
      </c>
      <c r="L148" s="26"/>
      <c r="M148" s="115" t="s">
        <v>3</v>
      </c>
      <c r="N148" s="116" t="s">
        <v>44</v>
      </c>
      <c r="O148" s="117">
        <v>0</v>
      </c>
      <c r="P148" s="117">
        <f>O148*H148</f>
        <v>0</v>
      </c>
      <c r="Q148" s="117">
        <v>0</v>
      </c>
      <c r="R148" s="117">
        <f>Q148*H148</f>
        <v>0</v>
      </c>
      <c r="S148" s="117">
        <v>0</v>
      </c>
      <c r="T148" s="118">
        <f>S148*H148</f>
        <v>0</v>
      </c>
      <c r="AR148" s="119" t="s">
        <v>140</v>
      </c>
      <c r="AT148" s="119" t="s">
        <v>136</v>
      </c>
      <c r="AU148" s="119" t="s">
        <v>83</v>
      </c>
      <c r="AY148" s="14" t="s">
        <v>133</v>
      </c>
      <c r="BE148" s="120">
        <f>IF(N148="základní",J148,0)</f>
        <v>0</v>
      </c>
      <c r="BF148" s="120">
        <f>IF(N148="snížená",J148,0)</f>
        <v>0</v>
      </c>
      <c r="BG148" s="120">
        <f>IF(N148="zákl. přenesená",J148,0)</f>
        <v>0</v>
      </c>
      <c r="BH148" s="120">
        <f>IF(N148="sníž. přenesená",J148,0)</f>
        <v>0</v>
      </c>
      <c r="BI148" s="120">
        <f>IF(N148="nulová",J148,0)</f>
        <v>0</v>
      </c>
      <c r="BJ148" s="14" t="s">
        <v>81</v>
      </c>
      <c r="BK148" s="120">
        <f>ROUND(I148*H148,2)</f>
        <v>0</v>
      </c>
      <c r="BL148" s="14" t="s">
        <v>140</v>
      </c>
      <c r="BM148" s="119" t="s">
        <v>332</v>
      </c>
    </row>
    <row r="149" spans="2:65" s="1" customFormat="1">
      <c r="B149" s="26"/>
      <c r="D149" s="217" t="s">
        <v>142</v>
      </c>
      <c r="F149" s="218" t="s">
        <v>198</v>
      </c>
      <c r="L149" s="26"/>
      <c r="M149" s="121"/>
      <c r="T149" s="47"/>
      <c r="AT149" s="14" t="s">
        <v>142</v>
      </c>
      <c r="AU149" s="14" t="s">
        <v>83</v>
      </c>
    </row>
    <row r="150" spans="2:65" s="1" customFormat="1" ht="19.5">
      <c r="B150" s="26"/>
      <c r="D150" s="217" t="s">
        <v>143</v>
      </c>
      <c r="F150" s="219" t="s">
        <v>200</v>
      </c>
      <c r="L150" s="26"/>
      <c r="M150" s="121"/>
      <c r="T150" s="47"/>
      <c r="AT150" s="14" t="s">
        <v>143</v>
      </c>
      <c r="AU150" s="14" t="s">
        <v>83</v>
      </c>
    </row>
    <row r="151" spans="2:65" s="1" customFormat="1" ht="16.5" customHeight="1">
      <c r="B151" s="26"/>
      <c r="C151" s="212" t="s">
        <v>175</v>
      </c>
      <c r="D151" s="212" t="s">
        <v>136</v>
      </c>
      <c r="E151" s="213" t="s">
        <v>333</v>
      </c>
      <c r="F151" s="214" t="s">
        <v>202</v>
      </c>
      <c r="G151" s="215" t="s">
        <v>139</v>
      </c>
      <c r="H151" s="216">
        <v>1</v>
      </c>
      <c r="I151" s="224"/>
      <c r="J151" s="223">
        <f>ROUND(I151*H151,2)</f>
        <v>0</v>
      </c>
      <c r="K151" s="214" t="s">
        <v>3</v>
      </c>
      <c r="L151" s="26"/>
      <c r="M151" s="115" t="s">
        <v>3</v>
      </c>
      <c r="N151" s="116" t="s">
        <v>44</v>
      </c>
      <c r="O151" s="117">
        <v>0</v>
      </c>
      <c r="P151" s="117">
        <f>O151*H151</f>
        <v>0</v>
      </c>
      <c r="Q151" s="117">
        <v>0</v>
      </c>
      <c r="R151" s="117">
        <f>Q151*H151</f>
        <v>0</v>
      </c>
      <c r="S151" s="117">
        <v>0</v>
      </c>
      <c r="T151" s="118">
        <f>S151*H151</f>
        <v>0</v>
      </c>
      <c r="AR151" s="119" t="s">
        <v>140</v>
      </c>
      <c r="AT151" s="119" t="s">
        <v>136</v>
      </c>
      <c r="AU151" s="119" t="s">
        <v>83</v>
      </c>
      <c r="AY151" s="14" t="s">
        <v>133</v>
      </c>
      <c r="BE151" s="120">
        <f>IF(N151="základní",J151,0)</f>
        <v>0</v>
      </c>
      <c r="BF151" s="120">
        <f>IF(N151="snížená",J151,0)</f>
        <v>0</v>
      </c>
      <c r="BG151" s="120">
        <f>IF(N151="zákl. přenesená",J151,0)</f>
        <v>0</v>
      </c>
      <c r="BH151" s="120">
        <f>IF(N151="sníž. přenesená",J151,0)</f>
        <v>0</v>
      </c>
      <c r="BI151" s="120">
        <f>IF(N151="nulová",J151,0)</f>
        <v>0</v>
      </c>
      <c r="BJ151" s="14" t="s">
        <v>81</v>
      </c>
      <c r="BK151" s="120">
        <f>ROUND(I151*H151,2)</f>
        <v>0</v>
      </c>
      <c r="BL151" s="14" t="s">
        <v>140</v>
      </c>
      <c r="BM151" s="119" t="s">
        <v>334</v>
      </c>
    </row>
    <row r="152" spans="2:65" s="1" customFormat="1">
      <c r="B152" s="26"/>
      <c r="D152" s="217" t="s">
        <v>142</v>
      </c>
      <c r="F152" s="218" t="s">
        <v>202</v>
      </c>
      <c r="L152" s="26"/>
      <c r="M152" s="121"/>
      <c r="T152" s="47"/>
      <c r="AT152" s="14" t="s">
        <v>142</v>
      </c>
      <c r="AU152" s="14" t="s">
        <v>83</v>
      </c>
    </row>
    <row r="153" spans="2:65" s="1" customFormat="1" ht="19.5">
      <c r="B153" s="26"/>
      <c r="D153" s="217" t="s">
        <v>143</v>
      </c>
      <c r="F153" s="219" t="s">
        <v>204</v>
      </c>
      <c r="L153" s="26"/>
      <c r="M153" s="121"/>
      <c r="T153" s="47"/>
      <c r="AT153" s="14" t="s">
        <v>143</v>
      </c>
      <c r="AU153" s="14" t="s">
        <v>83</v>
      </c>
    </row>
    <row r="154" spans="2:65" s="11" customFormat="1" ht="25.9" customHeight="1">
      <c r="B154" s="108"/>
      <c r="D154" s="109" t="s">
        <v>72</v>
      </c>
      <c r="E154" s="210" t="s">
        <v>205</v>
      </c>
      <c r="F154" s="210" t="s">
        <v>206</v>
      </c>
      <c r="J154" s="221">
        <f>BK154</f>
        <v>0</v>
      </c>
      <c r="L154" s="108"/>
      <c r="M154" s="110"/>
      <c r="P154" s="111">
        <f>P155</f>
        <v>0</v>
      </c>
      <c r="R154" s="111">
        <f>R155</f>
        <v>0</v>
      </c>
      <c r="T154" s="112">
        <f>T155</f>
        <v>0</v>
      </c>
      <c r="AR154" s="109" t="s">
        <v>140</v>
      </c>
      <c r="AT154" s="113" t="s">
        <v>72</v>
      </c>
      <c r="AU154" s="113" t="s">
        <v>73</v>
      </c>
      <c r="AY154" s="109" t="s">
        <v>133</v>
      </c>
      <c r="BK154" s="114">
        <f>BK155</f>
        <v>0</v>
      </c>
    </row>
    <row r="155" spans="2:65" s="11" customFormat="1" ht="22.9" customHeight="1">
      <c r="B155" s="108"/>
      <c r="D155" s="109" t="s">
        <v>72</v>
      </c>
      <c r="E155" s="211" t="s">
        <v>207</v>
      </c>
      <c r="F155" s="211" t="s">
        <v>208</v>
      </c>
      <c r="J155" s="222">
        <f>BK155</f>
        <v>0</v>
      </c>
      <c r="L155" s="108"/>
      <c r="M155" s="110"/>
      <c r="P155" s="111">
        <f>SUM(P156:P167)</f>
        <v>0</v>
      </c>
      <c r="R155" s="111">
        <f>SUM(R156:R167)</f>
        <v>0</v>
      </c>
      <c r="T155" s="112">
        <f>SUM(T156:T167)</f>
        <v>0</v>
      </c>
      <c r="AR155" s="109" t="s">
        <v>83</v>
      </c>
      <c r="AT155" s="113" t="s">
        <v>72</v>
      </c>
      <c r="AU155" s="113" t="s">
        <v>81</v>
      </c>
      <c r="AY155" s="109" t="s">
        <v>133</v>
      </c>
      <c r="BK155" s="114">
        <f>SUM(BK156:BK167)</f>
        <v>0</v>
      </c>
    </row>
    <row r="156" spans="2:65" s="1" customFormat="1" ht="16.5" customHeight="1">
      <c r="B156" s="26"/>
      <c r="C156" s="212" t="s">
        <v>8</v>
      </c>
      <c r="D156" s="212" t="s">
        <v>136</v>
      </c>
      <c r="E156" s="213" t="s">
        <v>335</v>
      </c>
      <c r="F156" s="214" t="s">
        <v>211</v>
      </c>
      <c r="G156" s="215" t="s">
        <v>139</v>
      </c>
      <c r="H156" s="216">
        <v>1</v>
      </c>
      <c r="I156" s="224"/>
      <c r="J156" s="223">
        <f>ROUND(I156*H156,2)</f>
        <v>0</v>
      </c>
      <c r="K156" s="214" t="s">
        <v>3</v>
      </c>
      <c r="L156" s="26"/>
      <c r="M156" s="115" t="s">
        <v>3</v>
      </c>
      <c r="N156" s="116" t="s">
        <v>44</v>
      </c>
      <c r="O156" s="117">
        <v>0</v>
      </c>
      <c r="P156" s="117">
        <f>O156*H156</f>
        <v>0</v>
      </c>
      <c r="Q156" s="117">
        <v>0</v>
      </c>
      <c r="R156" s="117">
        <f>Q156*H156</f>
        <v>0</v>
      </c>
      <c r="S156" s="117">
        <v>0</v>
      </c>
      <c r="T156" s="118">
        <f>S156*H156</f>
        <v>0</v>
      </c>
      <c r="AR156" s="119" t="s">
        <v>167</v>
      </c>
      <c r="AT156" s="119" t="s">
        <v>136</v>
      </c>
      <c r="AU156" s="119" t="s">
        <v>83</v>
      </c>
      <c r="AY156" s="14" t="s">
        <v>133</v>
      </c>
      <c r="BE156" s="120">
        <f>IF(N156="základní",J156,0)</f>
        <v>0</v>
      </c>
      <c r="BF156" s="120">
        <f>IF(N156="snížená",J156,0)</f>
        <v>0</v>
      </c>
      <c r="BG156" s="120">
        <f>IF(N156="zákl. přenesená",J156,0)</f>
        <v>0</v>
      </c>
      <c r="BH156" s="120">
        <f>IF(N156="sníž. přenesená",J156,0)</f>
        <v>0</v>
      </c>
      <c r="BI156" s="120">
        <f>IF(N156="nulová",J156,0)</f>
        <v>0</v>
      </c>
      <c r="BJ156" s="14" t="s">
        <v>81</v>
      </c>
      <c r="BK156" s="120">
        <f>ROUND(I156*H156,2)</f>
        <v>0</v>
      </c>
      <c r="BL156" s="14" t="s">
        <v>167</v>
      </c>
      <c r="BM156" s="119" t="s">
        <v>336</v>
      </c>
    </row>
    <row r="157" spans="2:65" s="1" customFormat="1">
      <c r="B157" s="26"/>
      <c r="D157" s="217" t="s">
        <v>142</v>
      </c>
      <c r="F157" s="218" t="s">
        <v>211</v>
      </c>
      <c r="L157" s="26"/>
      <c r="M157" s="121"/>
      <c r="T157" s="47"/>
      <c r="AT157" s="14" t="s">
        <v>142</v>
      </c>
      <c r="AU157" s="14" t="s">
        <v>83</v>
      </c>
    </row>
    <row r="158" spans="2:65" s="1" customFormat="1" ht="29.25">
      <c r="B158" s="26"/>
      <c r="D158" s="217" t="s">
        <v>143</v>
      </c>
      <c r="F158" s="219" t="s">
        <v>213</v>
      </c>
      <c r="L158" s="26"/>
      <c r="M158" s="121"/>
      <c r="T158" s="47"/>
      <c r="AT158" s="14" t="s">
        <v>143</v>
      </c>
      <c r="AU158" s="14" t="s">
        <v>83</v>
      </c>
    </row>
    <row r="159" spans="2:65" s="1" customFormat="1" ht="16.5" customHeight="1">
      <c r="B159" s="26"/>
      <c r="C159" s="212" t="s">
        <v>180</v>
      </c>
      <c r="D159" s="212" t="s">
        <v>136</v>
      </c>
      <c r="E159" s="213" t="s">
        <v>337</v>
      </c>
      <c r="F159" s="214" t="s">
        <v>243</v>
      </c>
      <c r="G159" s="215" t="s">
        <v>139</v>
      </c>
      <c r="H159" s="216">
        <v>1</v>
      </c>
      <c r="I159" s="224"/>
      <c r="J159" s="223">
        <f>ROUND(I159*H159,2)</f>
        <v>0</v>
      </c>
      <c r="K159" s="214" t="s">
        <v>3</v>
      </c>
      <c r="L159" s="26"/>
      <c r="M159" s="115" t="s">
        <v>3</v>
      </c>
      <c r="N159" s="116" t="s">
        <v>44</v>
      </c>
      <c r="O159" s="117">
        <v>0</v>
      </c>
      <c r="P159" s="117">
        <f>O159*H159</f>
        <v>0</v>
      </c>
      <c r="Q159" s="117">
        <v>0</v>
      </c>
      <c r="R159" s="117">
        <f>Q159*H159</f>
        <v>0</v>
      </c>
      <c r="S159" s="117">
        <v>0</v>
      </c>
      <c r="T159" s="118">
        <f>S159*H159</f>
        <v>0</v>
      </c>
      <c r="AR159" s="119" t="s">
        <v>167</v>
      </c>
      <c r="AT159" s="119" t="s">
        <v>136</v>
      </c>
      <c r="AU159" s="119" t="s">
        <v>83</v>
      </c>
      <c r="AY159" s="14" t="s">
        <v>133</v>
      </c>
      <c r="BE159" s="120">
        <f>IF(N159="základní",J159,0)</f>
        <v>0</v>
      </c>
      <c r="BF159" s="120">
        <f>IF(N159="snížená",J159,0)</f>
        <v>0</v>
      </c>
      <c r="BG159" s="120">
        <f>IF(N159="zákl. přenesená",J159,0)</f>
        <v>0</v>
      </c>
      <c r="BH159" s="120">
        <f>IF(N159="sníž. přenesená",J159,0)</f>
        <v>0</v>
      </c>
      <c r="BI159" s="120">
        <f>IF(N159="nulová",J159,0)</f>
        <v>0</v>
      </c>
      <c r="BJ159" s="14" t="s">
        <v>81</v>
      </c>
      <c r="BK159" s="120">
        <f>ROUND(I159*H159,2)</f>
        <v>0</v>
      </c>
      <c r="BL159" s="14" t="s">
        <v>167</v>
      </c>
      <c r="BM159" s="119" t="s">
        <v>338</v>
      </c>
    </row>
    <row r="160" spans="2:65" s="1" customFormat="1">
      <c r="B160" s="26"/>
      <c r="D160" s="217" t="s">
        <v>142</v>
      </c>
      <c r="F160" s="218" t="s">
        <v>243</v>
      </c>
      <c r="L160" s="26"/>
      <c r="M160" s="121"/>
      <c r="T160" s="47"/>
      <c r="AT160" s="14" t="s">
        <v>142</v>
      </c>
      <c r="AU160" s="14" t="s">
        <v>83</v>
      </c>
    </row>
    <row r="161" spans="2:65" s="1" customFormat="1" ht="29.25">
      <c r="B161" s="26"/>
      <c r="D161" s="217" t="s">
        <v>143</v>
      </c>
      <c r="F161" s="219" t="s">
        <v>213</v>
      </c>
      <c r="L161" s="26"/>
      <c r="M161" s="121"/>
      <c r="T161" s="47"/>
      <c r="AT161" s="14" t="s">
        <v>143</v>
      </c>
      <c r="AU161" s="14" t="s">
        <v>83</v>
      </c>
    </row>
    <row r="162" spans="2:65" s="1" customFormat="1" ht="16.5" customHeight="1">
      <c r="B162" s="26"/>
      <c r="C162" s="212" t="s">
        <v>339</v>
      </c>
      <c r="D162" s="212" t="s">
        <v>136</v>
      </c>
      <c r="E162" s="213" t="s">
        <v>340</v>
      </c>
      <c r="F162" s="214" t="s">
        <v>245</v>
      </c>
      <c r="G162" s="215" t="s">
        <v>139</v>
      </c>
      <c r="H162" s="216">
        <v>1</v>
      </c>
      <c r="I162" s="224"/>
      <c r="J162" s="223">
        <f>ROUND(I162*H162,2)</f>
        <v>0</v>
      </c>
      <c r="K162" s="214" t="s">
        <v>3</v>
      </c>
      <c r="L162" s="26"/>
      <c r="M162" s="115" t="s">
        <v>3</v>
      </c>
      <c r="N162" s="116" t="s">
        <v>44</v>
      </c>
      <c r="O162" s="117">
        <v>0</v>
      </c>
      <c r="P162" s="117">
        <f>O162*H162</f>
        <v>0</v>
      </c>
      <c r="Q162" s="117">
        <v>0</v>
      </c>
      <c r="R162" s="117">
        <f>Q162*H162</f>
        <v>0</v>
      </c>
      <c r="S162" s="117">
        <v>0</v>
      </c>
      <c r="T162" s="118">
        <f>S162*H162</f>
        <v>0</v>
      </c>
      <c r="AR162" s="119" t="s">
        <v>167</v>
      </c>
      <c r="AT162" s="119" t="s">
        <v>136</v>
      </c>
      <c r="AU162" s="119" t="s">
        <v>83</v>
      </c>
      <c r="AY162" s="14" t="s">
        <v>133</v>
      </c>
      <c r="BE162" s="120">
        <f>IF(N162="základní",J162,0)</f>
        <v>0</v>
      </c>
      <c r="BF162" s="120">
        <f>IF(N162="snížená",J162,0)</f>
        <v>0</v>
      </c>
      <c r="BG162" s="120">
        <f>IF(N162="zákl. přenesená",J162,0)</f>
        <v>0</v>
      </c>
      <c r="BH162" s="120">
        <f>IF(N162="sníž. přenesená",J162,0)</f>
        <v>0</v>
      </c>
      <c r="BI162" s="120">
        <f>IF(N162="nulová",J162,0)</f>
        <v>0</v>
      </c>
      <c r="BJ162" s="14" t="s">
        <v>81</v>
      </c>
      <c r="BK162" s="120">
        <f>ROUND(I162*H162,2)</f>
        <v>0</v>
      </c>
      <c r="BL162" s="14" t="s">
        <v>167</v>
      </c>
      <c r="BM162" s="119" t="s">
        <v>341</v>
      </c>
    </row>
    <row r="163" spans="2:65" s="1" customFormat="1">
      <c r="B163" s="26"/>
      <c r="D163" s="217" t="s">
        <v>142</v>
      </c>
      <c r="F163" s="218" t="s">
        <v>245</v>
      </c>
      <c r="L163" s="26"/>
      <c r="M163" s="121"/>
      <c r="T163" s="47"/>
      <c r="AT163" s="14" t="s">
        <v>142</v>
      </c>
      <c r="AU163" s="14" t="s">
        <v>83</v>
      </c>
    </row>
    <row r="164" spans="2:65" s="1" customFormat="1" ht="29.25">
      <c r="B164" s="26"/>
      <c r="D164" s="217" t="s">
        <v>143</v>
      </c>
      <c r="F164" s="219" t="s">
        <v>246</v>
      </c>
      <c r="L164" s="26"/>
      <c r="M164" s="121"/>
      <c r="T164" s="47"/>
      <c r="AT164" s="14" t="s">
        <v>143</v>
      </c>
      <c r="AU164" s="14" t="s">
        <v>83</v>
      </c>
    </row>
    <row r="165" spans="2:65" s="1" customFormat="1" ht="16.5" customHeight="1">
      <c r="B165" s="26"/>
      <c r="C165" s="212" t="s">
        <v>185</v>
      </c>
      <c r="D165" s="212" t="s">
        <v>136</v>
      </c>
      <c r="E165" s="213" t="s">
        <v>342</v>
      </c>
      <c r="F165" s="214" t="s">
        <v>215</v>
      </c>
      <c r="G165" s="215" t="s">
        <v>139</v>
      </c>
      <c r="H165" s="216">
        <v>1</v>
      </c>
      <c r="I165" s="224"/>
      <c r="J165" s="223">
        <f>ROUND(I165*H165,2)</f>
        <v>0</v>
      </c>
      <c r="K165" s="214" t="s">
        <v>3</v>
      </c>
      <c r="L165" s="26"/>
      <c r="M165" s="115" t="s">
        <v>3</v>
      </c>
      <c r="N165" s="116" t="s">
        <v>44</v>
      </c>
      <c r="O165" s="117">
        <v>0</v>
      </c>
      <c r="P165" s="117">
        <f>O165*H165</f>
        <v>0</v>
      </c>
      <c r="Q165" s="117">
        <v>0</v>
      </c>
      <c r="R165" s="117">
        <f>Q165*H165</f>
        <v>0</v>
      </c>
      <c r="S165" s="117">
        <v>0</v>
      </c>
      <c r="T165" s="118">
        <f>S165*H165</f>
        <v>0</v>
      </c>
      <c r="AR165" s="119" t="s">
        <v>167</v>
      </c>
      <c r="AT165" s="119" t="s">
        <v>136</v>
      </c>
      <c r="AU165" s="119" t="s">
        <v>83</v>
      </c>
      <c r="AY165" s="14" t="s">
        <v>133</v>
      </c>
      <c r="BE165" s="120">
        <f>IF(N165="základní",J165,0)</f>
        <v>0</v>
      </c>
      <c r="BF165" s="120">
        <f>IF(N165="snížená",J165,0)</f>
        <v>0</v>
      </c>
      <c r="BG165" s="120">
        <f>IF(N165="zákl. přenesená",J165,0)</f>
        <v>0</v>
      </c>
      <c r="BH165" s="120">
        <f>IF(N165="sníž. přenesená",J165,0)</f>
        <v>0</v>
      </c>
      <c r="BI165" s="120">
        <f>IF(N165="nulová",J165,0)</f>
        <v>0</v>
      </c>
      <c r="BJ165" s="14" t="s">
        <v>81</v>
      </c>
      <c r="BK165" s="120">
        <f>ROUND(I165*H165,2)</f>
        <v>0</v>
      </c>
      <c r="BL165" s="14" t="s">
        <v>167</v>
      </c>
      <c r="BM165" s="119" t="s">
        <v>343</v>
      </c>
    </row>
    <row r="166" spans="2:65" s="1" customFormat="1">
      <c r="B166" s="26"/>
      <c r="D166" s="217" t="s">
        <v>142</v>
      </c>
      <c r="F166" s="218" t="s">
        <v>215</v>
      </c>
      <c r="L166" s="26"/>
      <c r="M166" s="121"/>
      <c r="T166" s="47"/>
      <c r="AT166" s="14" t="s">
        <v>142</v>
      </c>
      <c r="AU166" s="14" t="s">
        <v>83</v>
      </c>
    </row>
    <row r="167" spans="2:65" s="1" customFormat="1" ht="19.5">
      <c r="B167" s="26"/>
      <c r="D167" s="217" t="s">
        <v>143</v>
      </c>
      <c r="F167" s="219" t="s">
        <v>217</v>
      </c>
      <c r="L167" s="26"/>
      <c r="M167" s="122"/>
      <c r="N167" s="123"/>
      <c r="O167" s="123"/>
      <c r="P167" s="123"/>
      <c r="Q167" s="123"/>
      <c r="R167" s="123"/>
      <c r="S167" s="123"/>
      <c r="T167" s="124"/>
      <c r="AT167" s="14" t="s">
        <v>143</v>
      </c>
      <c r="AU167" s="14" t="s">
        <v>83</v>
      </c>
    </row>
    <row r="168" spans="2:65" s="1" customFormat="1" ht="6.95" customHeight="1">
      <c r="B168" s="35"/>
      <c r="C168" s="36"/>
      <c r="D168" s="36"/>
      <c r="E168" s="36"/>
      <c r="F168" s="36"/>
      <c r="G168" s="36"/>
      <c r="H168" s="36"/>
      <c r="I168" s="36"/>
      <c r="J168" s="36"/>
      <c r="K168" s="36"/>
      <c r="L168" s="26"/>
    </row>
  </sheetData>
  <sheetProtection algorithmName="SHA-512" hashValue="Ybs5RkEkVNN/5nn6sN1WnW6Z0jMKpPlLOJ2XD2HctUadpdxFHtqKrlU+p006wVjTfS9IzEdOgRYJ9rGTlE7lhg==" saltValue="fiG9pA9rvqDR8tHmMEIHOQ==" spinCount="100000" sheet="1" objects="1" scenarios="1"/>
  <protectedRanges>
    <protectedRange sqref="I90 I95 I98 I101 I104 I107 I110 I113 I116 I119 I123 I126 I129 I132 I135 I138 I141 I145 I148 I151 I156 I159 I162 I165" name="Oblast1"/>
  </protectedRanges>
  <autoFilter ref="C86:K167" xr:uid="{00000000-0009-0000-0000-000005000000}"/>
  <mergeCells count="9">
    <mergeCell ref="E50:H50"/>
    <mergeCell ref="E77:H77"/>
    <mergeCell ref="E79:H79"/>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68"/>
  <sheetViews>
    <sheetView showGridLines="0" zoomScaleNormal="100" workbookViewId="0">
      <selection activeCell="D2" sqref="D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66.66406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5" t="s">
        <v>6</v>
      </c>
      <c r="M2" s="226"/>
      <c r="N2" s="226"/>
      <c r="O2" s="226"/>
      <c r="P2" s="226"/>
      <c r="Q2" s="226"/>
      <c r="R2" s="226"/>
      <c r="S2" s="226"/>
      <c r="T2" s="226"/>
      <c r="U2" s="226"/>
      <c r="V2" s="226"/>
      <c r="AT2" s="14" t="s">
        <v>97</v>
      </c>
    </row>
    <row r="3" spans="2:46" ht="6.95" customHeight="1">
      <c r="B3" s="15"/>
      <c r="C3" s="16"/>
      <c r="D3" s="16"/>
      <c r="E3" s="16"/>
      <c r="F3" s="16"/>
      <c r="G3" s="16"/>
      <c r="H3" s="16"/>
      <c r="I3" s="16"/>
      <c r="J3" s="16"/>
      <c r="K3" s="16"/>
      <c r="L3" s="17"/>
      <c r="AT3" s="14" t="s">
        <v>83</v>
      </c>
    </row>
    <row r="4" spans="2:46" ht="24.95" customHeight="1">
      <c r="B4" s="17"/>
      <c r="D4" s="18" t="s">
        <v>103</v>
      </c>
      <c r="L4" s="17"/>
      <c r="M4" s="79" t="s">
        <v>11</v>
      </c>
      <c r="AT4" s="14" t="s">
        <v>4</v>
      </c>
    </row>
    <row r="5" spans="2:46" ht="6.95" customHeight="1">
      <c r="B5" s="17"/>
      <c r="L5" s="17"/>
    </row>
    <row r="6" spans="2:46" ht="12" customHeight="1">
      <c r="B6" s="17"/>
      <c r="D6" s="23" t="s">
        <v>15</v>
      </c>
      <c r="L6" s="17"/>
    </row>
    <row r="7" spans="2:46" ht="16.5" customHeight="1">
      <c r="B7" s="17"/>
      <c r="E7" s="259" t="str">
        <f>'Rekapitulace '!K6</f>
        <v>ZŠ a MŠ Okružní 1580/57, Aš - stavební úpravy</v>
      </c>
      <c r="F7" s="260"/>
      <c r="G7" s="260"/>
      <c r="H7" s="260"/>
      <c r="L7" s="17"/>
    </row>
    <row r="8" spans="2:46" s="1" customFormat="1" ht="12" customHeight="1">
      <c r="B8" s="26"/>
      <c r="D8" s="23" t="s">
        <v>104</v>
      </c>
      <c r="L8" s="26"/>
    </row>
    <row r="9" spans="2:46" s="1" customFormat="1" ht="16.5" customHeight="1">
      <c r="B9" s="26"/>
      <c r="E9" s="249" t="s">
        <v>344</v>
      </c>
      <c r="F9" s="258"/>
      <c r="G9" s="258"/>
      <c r="H9" s="258"/>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'!AN13</f>
        <v/>
      </c>
      <c r="L17" s="26"/>
    </row>
    <row r="18" spans="2:12" s="1" customFormat="1" ht="18" customHeight="1">
      <c r="B18" s="26"/>
      <c r="E18" s="234" t="str">
        <f>'Rekapitulace '!E14</f>
        <v xml:space="preserve"> </v>
      </c>
      <c r="F18" s="234"/>
      <c r="G18" s="234"/>
      <c r="H18" s="234"/>
      <c r="I18" s="23" t="s">
        <v>27</v>
      </c>
      <c r="J18" s="21" t="str">
        <f>'Rekapitulace '!AN14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36" t="s">
        <v>38</v>
      </c>
      <c r="F27" s="236"/>
      <c r="G27" s="236"/>
      <c r="H27" s="236"/>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ROUND(J87,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ROUND((SUM(BE87:BE167)),  2)</f>
        <v>0</v>
      </c>
      <c r="I33" s="83">
        <v>0.21</v>
      </c>
      <c r="J33" s="82">
        <f>ROUND(((SUM(BE87:BE167))*I33),  2)</f>
        <v>0</v>
      </c>
      <c r="L33" s="26"/>
    </row>
    <row r="34" spans="2:12" s="1" customFormat="1" ht="14.45" customHeight="1">
      <c r="B34" s="26"/>
      <c r="E34" s="23" t="s">
        <v>45</v>
      </c>
      <c r="F34" s="82">
        <f>ROUND((SUM(BF87:BF167)),  2)</f>
        <v>0</v>
      </c>
      <c r="I34" s="83">
        <v>0.12</v>
      </c>
      <c r="J34" s="82">
        <f>ROUND(((SUM(BF87:BF167))*I34),  2)</f>
        <v>0</v>
      </c>
      <c r="L34" s="26"/>
    </row>
    <row r="35" spans="2:12" s="1" customFormat="1" ht="14.45" hidden="1" customHeight="1">
      <c r="B35" s="26"/>
      <c r="E35" s="23" t="s">
        <v>46</v>
      </c>
      <c r="F35" s="82">
        <f>ROUND((SUM(BG87:BG167)),  2)</f>
        <v>0</v>
      </c>
      <c r="I35" s="83">
        <v>0.21</v>
      </c>
      <c r="J35" s="82">
        <f>0</f>
        <v>0</v>
      </c>
      <c r="L35" s="26"/>
    </row>
    <row r="36" spans="2:12" s="1" customFormat="1" ht="14.45" hidden="1" customHeight="1">
      <c r="B36" s="26"/>
      <c r="E36" s="23" t="s">
        <v>47</v>
      </c>
      <c r="F36" s="82">
        <f>ROUND((SUM(BH87:BH167)),  2)</f>
        <v>0</v>
      </c>
      <c r="I36" s="83">
        <v>0.12</v>
      </c>
      <c r="J36" s="82">
        <f>0</f>
        <v>0</v>
      </c>
      <c r="L36" s="26"/>
    </row>
    <row r="37" spans="2:12" s="1" customFormat="1" ht="14.45" hidden="1" customHeight="1">
      <c r="B37" s="26"/>
      <c r="E37" s="23" t="s">
        <v>48</v>
      </c>
      <c r="F37" s="82">
        <f>ROUND((SUM(BI87:BI167)),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106</v>
      </c>
      <c r="L45" s="26"/>
    </row>
    <row r="46" spans="2:12" s="1" customFormat="1" ht="6.95" customHeight="1">
      <c r="B46" s="26"/>
      <c r="L46" s="26"/>
    </row>
    <row r="47" spans="2:12" s="1" customFormat="1" ht="12" customHeight="1">
      <c r="B47" s="26"/>
      <c r="C47" s="23" t="s">
        <v>15</v>
      </c>
      <c r="L47" s="26"/>
    </row>
    <row r="48" spans="2:12" s="1" customFormat="1" ht="16.5" customHeight="1">
      <c r="B48" s="26"/>
      <c r="E48" s="259" t="str">
        <f>E7</f>
        <v>ZŠ a MŠ Okružní 1580/57, Aš - stavební úpravy</v>
      </c>
      <c r="F48" s="260"/>
      <c r="G48" s="260"/>
      <c r="H48" s="260"/>
      <c r="L48" s="26"/>
    </row>
    <row r="49" spans="2:47" s="1" customFormat="1" ht="12" customHeight="1">
      <c r="B49" s="26"/>
      <c r="C49" s="23" t="s">
        <v>104</v>
      </c>
      <c r="L49" s="26"/>
    </row>
    <row r="50" spans="2:47" s="1" customFormat="1" ht="16.5" customHeight="1">
      <c r="B50" s="26"/>
      <c r="E50" s="249" t="str">
        <f>E9</f>
        <v>2.36 - Jazyková učebna</v>
      </c>
      <c r="F50" s="258"/>
      <c r="G50" s="258"/>
      <c r="H50" s="258"/>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107</v>
      </c>
      <c r="D57" s="84"/>
      <c r="E57" s="84"/>
      <c r="F57" s="84"/>
      <c r="G57" s="84"/>
      <c r="H57" s="84"/>
      <c r="I57" s="84"/>
      <c r="J57" s="91" t="s">
        <v>108</v>
      </c>
      <c r="K57" s="84"/>
      <c r="L57" s="26"/>
    </row>
    <row r="58" spans="2:47" s="1" customFormat="1" ht="10.35" customHeight="1">
      <c r="B58" s="26"/>
      <c r="L58" s="26"/>
    </row>
    <row r="59" spans="2:47" s="1" customFormat="1" ht="22.9" customHeight="1">
      <c r="B59" s="26"/>
      <c r="C59" s="92" t="s">
        <v>71</v>
      </c>
      <c r="J59" s="57">
        <f>J87</f>
        <v>0</v>
      </c>
      <c r="L59" s="26"/>
      <c r="AU59" s="14" t="s">
        <v>109</v>
      </c>
    </row>
    <row r="60" spans="2:47" s="8" customFormat="1" ht="24.95" customHeight="1">
      <c r="B60" s="93"/>
      <c r="D60" s="94" t="s">
        <v>110</v>
      </c>
      <c r="E60" s="95"/>
      <c r="F60" s="95"/>
      <c r="G60" s="95"/>
      <c r="H60" s="95"/>
      <c r="I60" s="95"/>
      <c r="J60" s="96">
        <f>J88</f>
        <v>0</v>
      </c>
      <c r="L60" s="93"/>
    </row>
    <row r="61" spans="2:47" s="9" customFormat="1" ht="19.899999999999999" customHeight="1">
      <c r="B61" s="97"/>
      <c r="D61" s="98" t="s">
        <v>345</v>
      </c>
      <c r="E61" s="99"/>
      <c r="F61" s="99"/>
      <c r="G61" s="99"/>
      <c r="H61" s="99"/>
      <c r="I61" s="99"/>
      <c r="J61" s="100">
        <f>J89</f>
        <v>0</v>
      </c>
      <c r="L61" s="97"/>
    </row>
    <row r="62" spans="2:47" s="9" customFormat="1" ht="19.899999999999999" customHeight="1">
      <c r="B62" s="97"/>
      <c r="D62" s="98" t="s">
        <v>346</v>
      </c>
      <c r="E62" s="99"/>
      <c r="F62" s="99"/>
      <c r="G62" s="99"/>
      <c r="H62" s="99"/>
      <c r="I62" s="99"/>
      <c r="J62" s="100">
        <f>J93</f>
        <v>0</v>
      </c>
      <c r="L62" s="97"/>
    </row>
    <row r="63" spans="2:47" s="9" customFormat="1" ht="14.85" customHeight="1">
      <c r="B63" s="97"/>
      <c r="D63" s="98" t="s">
        <v>347</v>
      </c>
      <c r="E63" s="99"/>
      <c r="F63" s="99"/>
      <c r="G63" s="99"/>
      <c r="H63" s="99"/>
      <c r="I63" s="99"/>
      <c r="J63" s="100">
        <f>J94</f>
        <v>0</v>
      </c>
      <c r="L63" s="97"/>
    </row>
    <row r="64" spans="2:47" s="9" customFormat="1" ht="14.85" customHeight="1">
      <c r="B64" s="97"/>
      <c r="D64" s="98" t="s">
        <v>348</v>
      </c>
      <c r="E64" s="99"/>
      <c r="F64" s="99"/>
      <c r="G64" s="99"/>
      <c r="H64" s="99"/>
      <c r="I64" s="99"/>
      <c r="J64" s="100">
        <f>J122</f>
        <v>0</v>
      </c>
      <c r="L64" s="97"/>
    </row>
    <row r="65" spans="2:12" s="9" customFormat="1" ht="14.85" customHeight="1">
      <c r="B65" s="97"/>
      <c r="D65" s="98" t="s">
        <v>349</v>
      </c>
      <c r="E65" s="99"/>
      <c r="F65" s="99"/>
      <c r="G65" s="99"/>
      <c r="H65" s="99"/>
      <c r="I65" s="99"/>
      <c r="J65" s="100">
        <f>J144</f>
        <v>0</v>
      </c>
      <c r="L65" s="97"/>
    </row>
    <row r="66" spans="2:12" s="8" customFormat="1" ht="24.95" customHeight="1">
      <c r="B66" s="93"/>
      <c r="D66" s="94" t="s">
        <v>116</v>
      </c>
      <c r="E66" s="95"/>
      <c r="F66" s="95"/>
      <c r="G66" s="95"/>
      <c r="H66" s="95"/>
      <c r="I66" s="95"/>
      <c r="J66" s="96">
        <f>J154</f>
        <v>0</v>
      </c>
      <c r="L66" s="93"/>
    </row>
    <row r="67" spans="2:12" s="9" customFormat="1" ht="19.899999999999999" customHeight="1">
      <c r="B67" s="97"/>
      <c r="D67" s="98" t="s">
        <v>117</v>
      </c>
      <c r="E67" s="99"/>
      <c r="F67" s="99"/>
      <c r="G67" s="99"/>
      <c r="H67" s="99"/>
      <c r="I67" s="99"/>
      <c r="J67" s="100">
        <f>J155</f>
        <v>0</v>
      </c>
      <c r="L67" s="97"/>
    </row>
    <row r="68" spans="2:12" s="1" customFormat="1" ht="21.75" customHeight="1">
      <c r="B68" s="26"/>
      <c r="L68" s="26"/>
    </row>
    <row r="69" spans="2:12" s="1" customFormat="1" ht="6.95" customHeight="1">
      <c r="B69" s="35"/>
      <c r="C69" s="36"/>
      <c r="D69" s="36"/>
      <c r="E69" s="36"/>
      <c r="F69" s="36"/>
      <c r="G69" s="36"/>
      <c r="H69" s="36"/>
      <c r="I69" s="36"/>
      <c r="J69" s="36"/>
      <c r="K69" s="36"/>
      <c r="L69" s="26"/>
    </row>
    <row r="73" spans="2:12" s="1" customFormat="1" ht="6.95" customHeight="1">
      <c r="B73" s="37"/>
      <c r="C73" s="38"/>
      <c r="D73" s="38"/>
      <c r="E73" s="38"/>
      <c r="F73" s="38"/>
      <c r="G73" s="38"/>
      <c r="H73" s="38"/>
      <c r="I73" s="38"/>
      <c r="J73" s="38"/>
      <c r="K73" s="38"/>
      <c r="L73" s="26"/>
    </row>
    <row r="74" spans="2:12" s="1" customFormat="1" ht="24.95" customHeight="1">
      <c r="B74" s="26"/>
      <c r="C74" s="18" t="s">
        <v>118</v>
      </c>
      <c r="L74" s="26"/>
    </row>
    <row r="75" spans="2:12" s="1" customFormat="1" ht="6.95" customHeight="1">
      <c r="B75" s="26"/>
      <c r="L75" s="26"/>
    </row>
    <row r="76" spans="2:12" s="1" customFormat="1" ht="12" customHeight="1">
      <c r="B76" s="26"/>
      <c r="C76" s="23" t="s">
        <v>15</v>
      </c>
      <c r="L76" s="26"/>
    </row>
    <row r="77" spans="2:12" s="1" customFormat="1" ht="16.5" customHeight="1">
      <c r="B77" s="26"/>
      <c r="E77" s="259" t="str">
        <f>E7</f>
        <v>ZŠ a MŠ Okružní 1580/57, Aš - stavební úpravy</v>
      </c>
      <c r="F77" s="260"/>
      <c r="G77" s="260"/>
      <c r="H77" s="260"/>
      <c r="L77" s="26"/>
    </row>
    <row r="78" spans="2:12" s="1" customFormat="1" ht="12" customHeight="1">
      <c r="B78" s="26"/>
      <c r="C78" s="23" t="s">
        <v>104</v>
      </c>
      <c r="L78" s="26"/>
    </row>
    <row r="79" spans="2:12" s="1" customFormat="1" ht="16.5" customHeight="1">
      <c r="B79" s="26"/>
      <c r="E79" s="249" t="str">
        <f>E9</f>
        <v>2.36 - Jazyková učebna</v>
      </c>
      <c r="F79" s="258"/>
      <c r="G79" s="258"/>
      <c r="H79" s="258"/>
      <c r="L79" s="26"/>
    </row>
    <row r="80" spans="2:12" s="1" customFormat="1" ht="6.95" customHeight="1">
      <c r="B80" s="26"/>
      <c r="L80" s="26"/>
    </row>
    <row r="81" spans="2:65" s="1" customFormat="1" ht="12" customHeight="1">
      <c r="B81" s="26"/>
      <c r="C81" s="23" t="s">
        <v>19</v>
      </c>
      <c r="F81" s="21" t="str">
        <f>F12</f>
        <v>Aš</v>
      </c>
      <c r="I81" s="23" t="s">
        <v>21</v>
      </c>
      <c r="J81" s="43" t="str">
        <f>IF(J12="","",J12)</f>
        <v>5. 2. 2026</v>
      </c>
      <c r="L81" s="26"/>
    </row>
    <row r="82" spans="2:65" s="1" customFormat="1" ht="6.95" customHeight="1">
      <c r="B82" s="26"/>
      <c r="L82" s="26"/>
    </row>
    <row r="83" spans="2:65" s="1" customFormat="1" ht="15.2" customHeight="1">
      <c r="B83" s="26"/>
      <c r="C83" s="23" t="s">
        <v>23</v>
      </c>
      <c r="F83" s="21" t="str">
        <f>E15</f>
        <v>Město Aš</v>
      </c>
      <c r="I83" s="23" t="s">
        <v>30</v>
      </c>
      <c r="J83" s="24" t="str">
        <f>E21</f>
        <v>AVZ, Ing. Václav Zůna</v>
      </c>
      <c r="L83" s="26"/>
    </row>
    <row r="84" spans="2:65" s="1" customFormat="1" ht="15.2" customHeight="1">
      <c r="B84" s="26"/>
      <c r="C84" s="23" t="s">
        <v>28</v>
      </c>
      <c r="F84" s="21" t="str">
        <f>IF(E18="","",E18)</f>
        <v xml:space="preserve"> </v>
      </c>
      <c r="I84" s="23" t="s">
        <v>34</v>
      </c>
      <c r="J84" s="24" t="str">
        <f>E24</f>
        <v>Jakub Vilingr</v>
      </c>
      <c r="L84" s="26"/>
    </row>
    <row r="85" spans="2:65" s="1" customFormat="1" ht="10.35" customHeight="1">
      <c r="B85" s="26"/>
      <c r="L85" s="26"/>
    </row>
    <row r="86" spans="2:65" s="10" customFormat="1" ht="29.25" customHeight="1">
      <c r="B86" s="101"/>
      <c r="C86" s="102" t="s">
        <v>119</v>
      </c>
      <c r="D86" s="103" t="s">
        <v>58</v>
      </c>
      <c r="E86" s="103" t="s">
        <v>54</v>
      </c>
      <c r="F86" s="103" t="s">
        <v>55</v>
      </c>
      <c r="G86" s="103" t="s">
        <v>120</v>
      </c>
      <c r="H86" s="103" t="s">
        <v>121</v>
      </c>
      <c r="I86" s="103" t="s">
        <v>122</v>
      </c>
      <c r="J86" s="103" t="s">
        <v>108</v>
      </c>
      <c r="K86" s="104" t="s">
        <v>123</v>
      </c>
      <c r="L86" s="101"/>
      <c r="M86" s="50" t="s">
        <v>3</v>
      </c>
      <c r="N86" s="51" t="s">
        <v>43</v>
      </c>
      <c r="O86" s="51" t="s">
        <v>124</v>
      </c>
      <c r="P86" s="51" t="s">
        <v>125</v>
      </c>
      <c r="Q86" s="51" t="s">
        <v>126</v>
      </c>
      <c r="R86" s="51" t="s">
        <v>127</v>
      </c>
      <c r="S86" s="51" t="s">
        <v>128</v>
      </c>
      <c r="T86" s="52" t="s">
        <v>129</v>
      </c>
    </row>
    <row r="87" spans="2:65" s="1" customFormat="1" ht="22.9" customHeight="1">
      <c r="B87" s="26"/>
      <c r="C87" s="55" t="s">
        <v>130</v>
      </c>
      <c r="J87" s="220">
        <f>BK87</f>
        <v>0</v>
      </c>
      <c r="L87" s="26"/>
      <c r="M87" s="53"/>
      <c r="N87" s="44"/>
      <c r="O87" s="44"/>
      <c r="P87" s="105">
        <f>P88+P154</f>
        <v>0</v>
      </c>
      <c r="Q87" s="44"/>
      <c r="R87" s="105">
        <f>R88+R154</f>
        <v>0</v>
      </c>
      <c r="S87" s="44"/>
      <c r="T87" s="106">
        <f>T88+T154</f>
        <v>0</v>
      </c>
      <c r="AT87" s="14" t="s">
        <v>72</v>
      </c>
      <c r="AU87" s="14" t="s">
        <v>109</v>
      </c>
      <c r="BK87" s="107">
        <f>BK88+BK154</f>
        <v>0</v>
      </c>
    </row>
    <row r="88" spans="2:65" s="11" customFormat="1" ht="25.9" customHeight="1">
      <c r="B88" s="108"/>
      <c r="D88" s="109" t="s">
        <v>72</v>
      </c>
      <c r="E88" s="210" t="s">
        <v>131</v>
      </c>
      <c r="F88" s="210" t="s">
        <v>132</v>
      </c>
      <c r="J88" s="221">
        <f>BK88</f>
        <v>0</v>
      </c>
      <c r="L88" s="108"/>
      <c r="M88" s="110"/>
      <c r="P88" s="111">
        <f>P89+P93</f>
        <v>0</v>
      </c>
      <c r="R88" s="111">
        <f>R89+R93</f>
        <v>0</v>
      </c>
      <c r="T88" s="112">
        <f>T89+T93</f>
        <v>0</v>
      </c>
      <c r="AR88" s="109" t="s">
        <v>81</v>
      </c>
      <c r="AT88" s="113" t="s">
        <v>72</v>
      </c>
      <c r="AU88" s="113" t="s">
        <v>73</v>
      </c>
      <c r="AY88" s="109" t="s">
        <v>133</v>
      </c>
      <c r="BK88" s="114">
        <f>BK89+BK93</f>
        <v>0</v>
      </c>
    </row>
    <row r="89" spans="2:65" s="11" customFormat="1" ht="22.9" customHeight="1">
      <c r="B89" s="108"/>
      <c r="D89" s="109" t="s">
        <v>72</v>
      </c>
      <c r="E89" s="211" t="s">
        <v>350</v>
      </c>
      <c r="F89" s="211" t="s">
        <v>145</v>
      </c>
      <c r="J89" s="222">
        <f>BK89</f>
        <v>0</v>
      </c>
      <c r="L89" s="108"/>
      <c r="M89" s="110"/>
      <c r="P89" s="111">
        <f>SUM(P90:P92)</f>
        <v>0</v>
      </c>
      <c r="R89" s="111">
        <f>SUM(R90:R92)</f>
        <v>0</v>
      </c>
      <c r="T89" s="112">
        <f>SUM(T90:T92)</f>
        <v>0</v>
      </c>
      <c r="AR89" s="109" t="s">
        <v>81</v>
      </c>
      <c r="AT89" s="113" t="s">
        <v>72</v>
      </c>
      <c r="AU89" s="113" t="s">
        <v>81</v>
      </c>
      <c r="AY89" s="109" t="s">
        <v>133</v>
      </c>
      <c r="BK89" s="114">
        <f>SUM(BK90:BK92)</f>
        <v>0</v>
      </c>
    </row>
    <row r="90" spans="2:65" s="1" customFormat="1" ht="24.2" customHeight="1">
      <c r="B90" s="26"/>
      <c r="C90" s="212" t="s">
        <v>81</v>
      </c>
      <c r="D90" s="212" t="s">
        <v>136</v>
      </c>
      <c r="E90" s="213" t="s">
        <v>351</v>
      </c>
      <c r="F90" s="214" t="s">
        <v>352</v>
      </c>
      <c r="G90" s="215" t="s">
        <v>139</v>
      </c>
      <c r="H90" s="216">
        <v>16</v>
      </c>
      <c r="I90" s="224"/>
      <c r="J90" s="223">
        <f>ROUND(I90*H90,2)</f>
        <v>0</v>
      </c>
      <c r="K90" s="214" t="s">
        <v>3</v>
      </c>
      <c r="L90" s="26"/>
      <c r="M90" s="115" t="s">
        <v>3</v>
      </c>
      <c r="N90" s="116" t="s">
        <v>44</v>
      </c>
      <c r="O90" s="117">
        <v>0</v>
      </c>
      <c r="P90" s="117">
        <f>O90*H90</f>
        <v>0</v>
      </c>
      <c r="Q90" s="117">
        <v>0</v>
      </c>
      <c r="R90" s="117">
        <f>Q90*H90</f>
        <v>0</v>
      </c>
      <c r="S90" s="117">
        <v>0</v>
      </c>
      <c r="T90" s="118">
        <f>S90*H90</f>
        <v>0</v>
      </c>
      <c r="AR90" s="119" t="s">
        <v>140</v>
      </c>
      <c r="AT90" s="119" t="s">
        <v>136</v>
      </c>
      <c r="AU90" s="119" t="s">
        <v>83</v>
      </c>
      <c r="AY90" s="14" t="s">
        <v>133</v>
      </c>
      <c r="BE90" s="120">
        <f>IF(N90="základní",J90,0)</f>
        <v>0</v>
      </c>
      <c r="BF90" s="120">
        <f>IF(N90="snížená",J90,0)</f>
        <v>0</v>
      </c>
      <c r="BG90" s="120">
        <f>IF(N90="zákl. přenesená",J90,0)</f>
        <v>0</v>
      </c>
      <c r="BH90" s="120">
        <f>IF(N90="sníž. přenesená",J90,0)</f>
        <v>0</v>
      </c>
      <c r="BI90" s="120">
        <f>IF(N90="nulová",J90,0)</f>
        <v>0</v>
      </c>
      <c r="BJ90" s="14" t="s">
        <v>81</v>
      </c>
      <c r="BK90" s="120">
        <f>ROUND(I90*H90,2)</f>
        <v>0</v>
      </c>
      <c r="BL90" s="14" t="s">
        <v>140</v>
      </c>
      <c r="BM90" s="119" t="s">
        <v>353</v>
      </c>
    </row>
    <row r="91" spans="2:65" s="1" customFormat="1">
      <c r="B91" s="26"/>
      <c r="D91" s="217" t="s">
        <v>142</v>
      </c>
      <c r="F91" s="218" t="s">
        <v>352</v>
      </c>
      <c r="L91" s="26"/>
      <c r="M91" s="121"/>
      <c r="T91" s="47"/>
      <c r="AT91" s="14" t="s">
        <v>142</v>
      </c>
      <c r="AU91" s="14" t="s">
        <v>83</v>
      </c>
    </row>
    <row r="92" spans="2:65" s="1" customFormat="1" ht="331.5">
      <c r="B92" s="26"/>
      <c r="D92" s="217" t="s">
        <v>143</v>
      </c>
      <c r="F92" s="219" t="s">
        <v>629</v>
      </c>
      <c r="L92" s="26"/>
      <c r="M92" s="121"/>
      <c r="T92" s="47"/>
      <c r="AT92" s="14" t="s">
        <v>143</v>
      </c>
      <c r="AU92" s="14" t="s">
        <v>83</v>
      </c>
    </row>
    <row r="93" spans="2:65" s="11" customFormat="1" ht="22.9" customHeight="1">
      <c r="B93" s="108"/>
      <c r="D93" s="109" t="s">
        <v>72</v>
      </c>
      <c r="E93" s="211" t="s">
        <v>354</v>
      </c>
      <c r="F93" s="211" t="s">
        <v>155</v>
      </c>
      <c r="J93" s="222">
        <f>BK93</f>
        <v>0</v>
      </c>
      <c r="L93" s="108"/>
      <c r="M93" s="110"/>
      <c r="P93" s="111">
        <f>P94+P122+P144</f>
        <v>0</v>
      </c>
      <c r="R93" s="111">
        <f>R94+R122+R144</f>
        <v>0</v>
      </c>
      <c r="T93" s="112">
        <f>T94+T122+T144</f>
        <v>0</v>
      </c>
      <c r="AR93" s="109" t="s">
        <v>81</v>
      </c>
      <c r="AT93" s="113" t="s">
        <v>72</v>
      </c>
      <c r="AU93" s="113" t="s">
        <v>81</v>
      </c>
      <c r="AY93" s="109" t="s">
        <v>133</v>
      </c>
      <c r="BK93" s="114">
        <f>BK94+BK122+BK144</f>
        <v>0</v>
      </c>
    </row>
    <row r="94" spans="2:65" s="11" customFormat="1" ht="20.85" customHeight="1">
      <c r="B94" s="108"/>
      <c r="D94" s="109" t="s">
        <v>72</v>
      </c>
      <c r="E94" s="211" t="s">
        <v>355</v>
      </c>
      <c r="F94" s="211" t="s">
        <v>288</v>
      </c>
      <c r="J94" s="222">
        <f>BK94</f>
        <v>0</v>
      </c>
      <c r="L94" s="108"/>
      <c r="M94" s="110"/>
      <c r="P94" s="111">
        <f>SUM(P95:P121)</f>
        <v>0</v>
      </c>
      <c r="R94" s="111">
        <f>SUM(R95:R121)</f>
        <v>0</v>
      </c>
      <c r="T94" s="112">
        <f>SUM(T95:T121)</f>
        <v>0</v>
      </c>
      <c r="AR94" s="109" t="s">
        <v>81</v>
      </c>
      <c r="AT94" s="113" t="s">
        <v>72</v>
      </c>
      <c r="AU94" s="113" t="s">
        <v>83</v>
      </c>
      <c r="AY94" s="109" t="s">
        <v>133</v>
      </c>
      <c r="BK94" s="114">
        <f>SUM(BK95:BK121)</f>
        <v>0</v>
      </c>
    </row>
    <row r="95" spans="2:65" s="1" customFormat="1" ht="16.5" customHeight="1">
      <c r="B95" s="26"/>
      <c r="C95" s="212" t="s">
        <v>83</v>
      </c>
      <c r="D95" s="212" t="s">
        <v>136</v>
      </c>
      <c r="E95" s="213" t="s">
        <v>355</v>
      </c>
      <c r="F95" s="214" t="s">
        <v>290</v>
      </c>
      <c r="G95" s="215" t="s">
        <v>139</v>
      </c>
      <c r="H95" s="216">
        <v>1</v>
      </c>
      <c r="I95" s="224"/>
      <c r="J95" s="223">
        <f>ROUND(I95*H95,2)</f>
        <v>0</v>
      </c>
      <c r="K95" s="214" t="s">
        <v>3</v>
      </c>
      <c r="L95" s="26"/>
      <c r="M95" s="115" t="s">
        <v>3</v>
      </c>
      <c r="N95" s="116" t="s">
        <v>44</v>
      </c>
      <c r="O95" s="117">
        <v>0</v>
      </c>
      <c r="P95" s="117">
        <f>O95*H95</f>
        <v>0</v>
      </c>
      <c r="Q95" s="117">
        <v>0</v>
      </c>
      <c r="R95" s="117">
        <f>Q95*H95</f>
        <v>0</v>
      </c>
      <c r="S95" s="117">
        <v>0</v>
      </c>
      <c r="T95" s="118">
        <f>S95*H95</f>
        <v>0</v>
      </c>
      <c r="AR95" s="119" t="s">
        <v>140</v>
      </c>
      <c r="AT95" s="119" t="s">
        <v>136</v>
      </c>
      <c r="AU95" s="119" t="s">
        <v>150</v>
      </c>
      <c r="AY95" s="14" t="s">
        <v>133</v>
      </c>
      <c r="BE95" s="120">
        <f>IF(N95="základní",J95,0)</f>
        <v>0</v>
      </c>
      <c r="BF95" s="120">
        <f>IF(N95="snížená",J95,0)</f>
        <v>0</v>
      </c>
      <c r="BG95" s="120">
        <f>IF(N95="zákl. přenesená",J95,0)</f>
        <v>0</v>
      </c>
      <c r="BH95" s="120">
        <f>IF(N95="sníž. přenesená",J95,0)</f>
        <v>0</v>
      </c>
      <c r="BI95" s="120">
        <f>IF(N95="nulová",J95,0)</f>
        <v>0</v>
      </c>
      <c r="BJ95" s="14" t="s">
        <v>81</v>
      </c>
      <c r="BK95" s="120">
        <f>ROUND(I95*H95,2)</f>
        <v>0</v>
      </c>
      <c r="BL95" s="14" t="s">
        <v>140</v>
      </c>
      <c r="BM95" s="119" t="s">
        <v>182</v>
      </c>
    </row>
    <row r="96" spans="2:65" s="1" customFormat="1">
      <c r="B96" s="26"/>
      <c r="D96" s="217" t="s">
        <v>142</v>
      </c>
      <c r="F96" s="218" t="s">
        <v>290</v>
      </c>
      <c r="L96" s="26"/>
      <c r="M96" s="121"/>
      <c r="T96" s="47"/>
      <c r="AT96" s="14" t="s">
        <v>142</v>
      </c>
      <c r="AU96" s="14" t="s">
        <v>150</v>
      </c>
    </row>
    <row r="97" spans="2:65" s="1" customFormat="1" ht="399.75">
      <c r="B97" s="26"/>
      <c r="D97" s="217" t="s">
        <v>143</v>
      </c>
      <c r="F97" s="219" t="s">
        <v>356</v>
      </c>
      <c r="L97" s="26"/>
      <c r="M97" s="121"/>
      <c r="T97" s="47"/>
      <c r="AT97" s="14" t="s">
        <v>143</v>
      </c>
      <c r="AU97" s="14" t="s">
        <v>150</v>
      </c>
    </row>
    <row r="98" spans="2:65" s="1" customFormat="1" ht="16.5" customHeight="1">
      <c r="B98" s="26"/>
      <c r="C98" s="212" t="s">
        <v>150</v>
      </c>
      <c r="D98" s="212" t="s">
        <v>136</v>
      </c>
      <c r="E98" s="213" t="s">
        <v>357</v>
      </c>
      <c r="F98" s="214" t="s">
        <v>293</v>
      </c>
      <c r="G98" s="215" t="s">
        <v>139</v>
      </c>
      <c r="H98" s="216">
        <v>16</v>
      </c>
      <c r="I98" s="224"/>
      <c r="J98" s="223">
        <f>ROUND(I98*H98,2)</f>
        <v>0</v>
      </c>
      <c r="K98" s="214" t="s">
        <v>3</v>
      </c>
      <c r="L98" s="26"/>
      <c r="M98" s="115" t="s">
        <v>3</v>
      </c>
      <c r="N98" s="116" t="s">
        <v>44</v>
      </c>
      <c r="O98" s="117">
        <v>0</v>
      </c>
      <c r="P98" s="117">
        <f>O98*H98</f>
        <v>0</v>
      </c>
      <c r="Q98" s="117">
        <v>0</v>
      </c>
      <c r="R98" s="117">
        <f>Q98*H98</f>
        <v>0</v>
      </c>
      <c r="S98" s="117">
        <v>0</v>
      </c>
      <c r="T98" s="118">
        <f>S98*H98</f>
        <v>0</v>
      </c>
      <c r="AR98" s="119" t="s">
        <v>140</v>
      </c>
      <c r="AT98" s="119" t="s">
        <v>136</v>
      </c>
      <c r="AU98" s="119" t="s">
        <v>150</v>
      </c>
      <c r="AY98" s="14" t="s">
        <v>133</v>
      </c>
      <c r="BE98" s="120">
        <f>IF(N98="základní",J98,0)</f>
        <v>0</v>
      </c>
      <c r="BF98" s="120">
        <f>IF(N98="snížená",J98,0)</f>
        <v>0</v>
      </c>
      <c r="BG98" s="120">
        <f>IF(N98="zákl. přenesená",J98,0)</f>
        <v>0</v>
      </c>
      <c r="BH98" s="120">
        <f>IF(N98="sníž. přenesená",J98,0)</f>
        <v>0</v>
      </c>
      <c r="BI98" s="120">
        <f>IF(N98="nulová",J98,0)</f>
        <v>0</v>
      </c>
      <c r="BJ98" s="14" t="s">
        <v>81</v>
      </c>
      <c r="BK98" s="120">
        <f>ROUND(I98*H98,2)</f>
        <v>0</v>
      </c>
      <c r="BL98" s="14" t="s">
        <v>140</v>
      </c>
      <c r="BM98" s="119" t="s">
        <v>9</v>
      </c>
    </row>
    <row r="99" spans="2:65" s="1" customFormat="1">
      <c r="B99" s="26"/>
      <c r="D99" s="217" t="s">
        <v>142</v>
      </c>
      <c r="F99" s="218" t="s">
        <v>293</v>
      </c>
      <c r="L99" s="26"/>
      <c r="M99" s="121"/>
      <c r="T99" s="47"/>
      <c r="AT99" s="14" t="s">
        <v>142</v>
      </c>
      <c r="AU99" s="14" t="s">
        <v>150</v>
      </c>
    </row>
    <row r="100" spans="2:65" s="1" customFormat="1" ht="234">
      <c r="B100" s="26"/>
      <c r="D100" s="217" t="s">
        <v>143</v>
      </c>
      <c r="F100" s="219" t="s">
        <v>294</v>
      </c>
      <c r="L100" s="26"/>
      <c r="M100" s="121"/>
      <c r="T100" s="47"/>
      <c r="AT100" s="14" t="s">
        <v>143</v>
      </c>
      <c r="AU100" s="14" t="s">
        <v>150</v>
      </c>
    </row>
    <row r="101" spans="2:65" s="1" customFormat="1" ht="16.5" customHeight="1">
      <c r="B101" s="26"/>
      <c r="C101" s="212" t="s">
        <v>140</v>
      </c>
      <c r="D101" s="212" t="s">
        <v>136</v>
      </c>
      <c r="E101" s="213" t="s">
        <v>358</v>
      </c>
      <c r="F101" s="214" t="s">
        <v>296</v>
      </c>
      <c r="G101" s="215" t="s">
        <v>139</v>
      </c>
      <c r="H101" s="216">
        <v>17</v>
      </c>
      <c r="I101" s="224"/>
      <c r="J101" s="223">
        <f>ROUND(I101*H101,2)</f>
        <v>0</v>
      </c>
      <c r="K101" s="214" t="s">
        <v>3</v>
      </c>
      <c r="L101" s="26"/>
      <c r="M101" s="115" t="s">
        <v>3</v>
      </c>
      <c r="N101" s="116" t="s">
        <v>44</v>
      </c>
      <c r="O101" s="117">
        <v>0</v>
      </c>
      <c r="P101" s="117">
        <f>O101*H101</f>
        <v>0</v>
      </c>
      <c r="Q101" s="117">
        <v>0</v>
      </c>
      <c r="R101" s="117">
        <f>Q101*H101</f>
        <v>0</v>
      </c>
      <c r="S101" s="117">
        <v>0</v>
      </c>
      <c r="T101" s="118">
        <f>S101*H101</f>
        <v>0</v>
      </c>
      <c r="AR101" s="119" t="s">
        <v>140</v>
      </c>
      <c r="AT101" s="119" t="s">
        <v>136</v>
      </c>
      <c r="AU101" s="119" t="s">
        <v>150</v>
      </c>
      <c r="AY101" s="14" t="s">
        <v>133</v>
      </c>
      <c r="BE101" s="120">
        <f>IF(N101="základní",J101,0)</f>
        <v>0</v>
      </c>
      <c r="BF101" s="120">
        <f>IF(N101="snížená",J101,0)</f>
        <v>0</v>
      </c>
      <c r="BG101" s="120">
        <f>IF(N101="zákl. přenesená",J101,0)</f>
        <v>0</v>
      </c>
      <c r="BH101" s="120">
        <f>IF(N101="sníž. přenesená",J101,0)</f>
        <v>0</v>
      </c>
      <c r="BI101" s="120">
        <f>IF(N101="nulová",J101,0)</f>
        <v>0</v>
      </c>
      <c r="BJ101" s="14" t="s">
        <v>81</v>
      </c>
      <c r="BK101" s="120">
        <f>ROUND(I101*H101,2)</f>
        <v>0</v>
      </c>
      <c r="BL101" s="14" t="s">
        <v>140</v>
      </c>
      <c r="BM101" s="119" t="s">
        <v>163</v>
      </c>
    </row>
    <row r="102" spans="2:65" s="1" customFormat="1">
      <c r="B102" s="26"/>
      <c r="D102" s="217" t="s">
        <v>142</v>
      </c>
      <c r="F102" s="218" t="s">
        <v>296</v>
      </c>
      <c r="L102" s="26"/>
      <c r="M102" s="121"/>
      <c r="T102" s="47"/>
      <c r="AT102" s="14" t="s">
        <v>142</v>
      </c>
      <c r="AU102" s="14" t="s">
        <v>150</v>
      </c>
    </row>
    <row r="103" spans="2:65" s="1" customFormat="1" ht="39">
      <c r="B103" s="26"/>
      <c r="D103" s="217" t="s">
        <v>143</v>
      </c>
      <c r="F103" s="219" t="s">
        <v>359</v>
      </c>
      <c r="L103" s="26"/>
      <c r="M103" s="121"/>
      <c r="T103" s="47"/>
      <c r="AT103" s="14" t="s">
        <v>143</v>
      </c>
      <c r="AU103" s="14" t="s">
        <v>150</v>
      </c>
    </row>
    <row r="104" spans="2:65" s="1" customFormat="1" ht="16.5" customHeight="1">
      <c r="B104" s="26"/>
      <c r="C104" s="212" t="s">
        <v>160</v>
      </c>
      <c r="D104" s="212" t="s">
        <v>136</v>
      </c>
      <c r="E104" s="213" t="s">
        <v>360</v>
      </c>
      <c r="F104" s="214" t="s">
        <v>299</v>
      </c>
      <c r="G104" s="215" t="s">
        <v>139</v>
      </c>
      <c r="H104" s="216">
        <v>1</v>
      </c>
      <c r="I104" s="224"/>
      <c r="J104" s="223">
        <f>ROUND(I104*H104,2)</f>
        <v>0</v>
      </c>
      <c r="K104" s="214" t="s">
        <v>3</v>
      </c>
      <c r="L104" s="26"/>
      <c r="M104" s="115" t="s">
        <v>3</v>
      </c>
      <c r="N104" s="116" t="s">
        <v>44</v>
      </c>
      <c r="O104" s="117">
        <v>0</v>
      </c>
      <c r="P104" s="117">
        <f>O104*H104</f>
        <v>0</v>
      </c>
      <c r="Q104" s="117">
        <v>0</v>
      </c>
      <c r="R104" s="117">
        <f>Q104*H104</f>
        <v>0</v>
      </c>
      <c r="S104" s="117">
        <v>0</v>
      </c>
      <c r="T104" s="118">
        <f>S104*H104</f>
        <v>0</v>
      </c>
      <c r="AR104" s="119" t="s">
        <v>140</v>
      </c>
      <c r="AT104" s="119" t="s">
        <v>136</v>
      </c>
      <c r="AU104" s="119" t="s">
        <v>150</v>
      </c>
      <c r="AY104" s="14" t="s">
        <v>133</v>
      </c>
      <c r="BE104" s="120">
        <f>IF(N104="základní",J104,0)</f>
        <v>0</v>
      </c>
      <c r="BF104" s="120">
        <f>IF(N104="snížená",J104,0)</f>
        <v>0</v>
      </c>
      <c r="BG104" s="120">
        <f>IF(N104="zákl. přenesená",J104,0)</f>
        <v>0</v>
      </c>
      <c r="BH104" s="120">
        <f>IF(N104="sníž. přenesená",J104,0)</f>
        <v>0</v>
      </c>
      <c r="BI104" s="120">
        <f>IF(N104="nulová",J104,0)</f>
        <v>0</v>
      </c>
      <c r="BJ104" s="14" t="s">
        <v>81</v>
      </c>
      <c r="BK104" s="120">
        <f>ROUND(I104*H104,2)</f>
        <v>0</v>
      </c>
      <c r="BL104" s="14" t="s">
        <v>140</v>
      </c>
      <c r="BM104" s="119" t="s">
        <v>167</v>
      </c>
    </row>
    <row r="105" spans="2:65" s="1" customFormat="1">
      <c r="B105" s="26"/>
      <c r="D105" s="217" t="s">
        <v>142</v>
      </c>
      <c r="F105" s="218" t="s">
        <v>299</v>
      </c>
      <c r="L105" s="26"/>
      <c r="M105" s="121"/>
      <c r="T105" s="47"/>
      <c r="AT105" s="14" t="s">
        <v>142</v>
      </c>
      <c r="AU105" s="14" t="s">
        <v>150</v>
      </c>
    </row>
    <row r="106" spans="2:65" s="1" customFormat="1" ht="78">
      <c r="B106" s="26"/>
      <c r="D106" s="217" t="s">
        <v>143</v>
      </c>
      <c r="F106" s="219" t="s">
        <v>300</v>
      </c>
      <c r="L106" s="26"/>
      <c r="M106" s="121"/>
      <c r="T106" s="47"/>
      <c r="AT106" s="14" t="s">
        <v>143</v>
      </c>
      <c r="AU106" s="14" t="s">
        <v>150</v>
      </c>
    </row>
    <row r="107" spans="2:65" s="1" customFormat="1" ht="16.5" customHeight="1">
      <c r="B107" s="26"/>
      <c r="C107" s="212" t="s">
        <v>164</v>
      </c>
      <c r="D107" s="212" t="s">
        <v>136</v>
      </c>
      <c r="E107" s="213" t="s">
        <v>361</v>
      </c>
      <c r="F107" s="214" t="s">
        <v>302</v>
      </c>
      <c r="G107" s="215" t="s">
        <v>139</v>
      </c>
      <c r="H107" s="216">
        <v>1</v>
      </c>
      <c r="I107" s="224"/>
      <c r="J107" s="223">
        <f>ROUND(I107*H107,2)</f>
        <v>0</v>
      </c>
      <c r="K107" s="214" t="s">
        <v>3</v>
      </c>
      <c r="L107" s="26"/>
      <c r="M107" s="115" t="s">
        <v>3</v>
      </c>
      <c r="N107" s="116" t="s">
        <v>44</v>
      </c>
      <c r="O107" s="117">
        <v>0</v>
      </c>
      <c r="P107" s="117">
        <f>O107*H107</f>
        <v>0</v>
      </c>
      <c r="Q107" s="117">
        <v>0</v>
      </c>
      <c r="R107" s="117">
        <f>Q107*H107</f>
        <v>0</v>
      </c>
      <c r="S107" s="117">
        <v>0</v>
      </c>
      <c r="T107" s="118">
        <f>S107*H107</f>
        <v>0</v>
      </c>
      <c r="AR107" s="119" t="s">
        <v>140</v>
      </c>
      <c r="AT107" s="119" t="s">
        <v>136</v>
      </c>
      <c r="AU107" s="119" t="s">
        <v>150</v>
      </c>
      <c r="AY107" s="14" t="s">
        <v>133</v>
      </c>
      <c r="BE107" s="120">
        <f>IF(N107="základní",J107,0)</f>
        <v>0</v>
      </c>
      <c r="BF107" s="120">
        <f>IF(N107="snížená",J107,0)</f>
        <v>0</v>
      </c>
      <c r="BG107" s="120">
        <f>IF(N107="zákl. přenesená",J107,0)</f>
        <v>0</v>
      </c>
      <c r="BH107" s="120">
        <f>IF(N107="sníž. přenesená",J107,0)</f>
        <v>0</v>
      </c>
      <c r="BI107" s="120">
        <f>IF(N107="nulová",J107,0)</f>
        <v>0</v>
      </c>
      <c r="BJ107" s="14" t="s">
        <v>81</v>
      </c>
      <c r="BK107" s="120">
        <f>ROUND(I107*H107,2)</f>
        <v>0</v>
      </c>
      <c r="BL107" s="14" t="s">
        <v>140</v>
      </c>
      <c r="BM107" s="119" t="s">
        <v>171</v>
      </c>
    </row>
    <row r="108" spans="2:65" s="1" customFormat="1">
      <c r="B108" s="26"/>
      <c r="D108" s="217" t="s">
        <v>142</v>
      </c>
      <c r="F108" s="218" t="s">
        <v>302</v>
      </c>
      <c r="L108" s="26"/>
      <c r="M108" s="121"/>
      <c r="T108" s="47"/>
      <c r="AT108" s="14" t="s">
        <v>142</v>
      </c>
      <c r="AU108" s="14" t="s">
        <v>150</v>
      </c>
    </row>
    <row r="109" spans="2:65" s="1" customFormat="1" ht="175.5">
      <c r="B109" s="26"/>
      <c r="D109" s="217" t="s">
        <v>143</v>
      </c>
      <c r="F109" s="219" t="s">
        <v>303</v>
      </c>
      <c r="L109" s="26"/>
      <c r="M109" s="121"/>
      <c r="T109" s="47"/>
      <c r="AT109" s="14" t="s">
        <v>143</v>
      </c>
      <c r="AU109" s="14" t="s">
        <v>150</v>
      </c>
    </row>
    <row r="110" spans="2:65" s="1" customFormat="1" ht="16.5" customHeight="1">
      <c r="B110" s="26"/>
      <c r="C110" s="212" t="s">
        <v>168</v>
      </c>
      <c r="D110" s="212" t="s">
        <v>136</v>
      </c>
      <c r="E110" s="213" t="s">
        <v>362</v>
      </c>
      <c r="F110" s="214" t="s">
        <v>305</v>
      </c>
      <c r="G110" s="215" t="s">
        <v>139</v>
      </c>
      <c r="H110" s="216">
        <v>1</v>
      </c>
      <c r="I110" s="224"/>
      <c r="J110" s="223">
        <f>ROUND(I110*H110,2)</f>
        <v>0</v>
      </c>
      <c r="K110" s="214" t="s">
        <v>3</v>
      </c>
      <c r="L110" s="26"/>
      <c r="M110" s="115" t="s">
        <v>3</v>
      </c>
      <c r="N110" s="116" t="s">
        <v>44</v>
      </c>
      <c r="O110" s="117">
        <v>0</v>
      </c>
      <c r="P110" s="117">
        <f>O110*H110</f>
        <v>0</v>
      </c>
      <c r="Q110" s="117">
        <v>0</v>
      </c>
      <c r="R110" s="117">
        <f>Q110*H110</f>
        <v>0</v>
      </c>
      <c r="S110" s="117">
        <v>0</v>
      </c>
      <c r="T110" s="118">
        <f>S110*H110</f>
        <v>0</v>
      </c>
      <c r="AR110" s="119" t="s">
        <v>140</v>
      </c>
      <c r="AT110" s="119" t="s">
        <v>136</v>
      </c>
      <c r="AU110" s="119" t="s">
        <v>150</v>
      </c>
      <c r="AY110" s="14" t="s">
        <v>133</v>
      </c>
      <c r="BE110" s="120">
        <f>IF(N110="základní",J110,0)</f>
        <v>0</v>
      </c>
      <c r="BF110" s="120">
        <f>IF(N110="snížená",J110,0)</f>
        <v>0</v>
      </c>
      <c r="BG110" s="120">
        <f>IF(N110="zákl. přenesená",J110,0)</f>
        <v>0</v>
      </c>
      <c r="BH110" s="120">
        <f>IF(N110="sníž. přenesená",J110,0)</f>
        <v>0</v>
      </c>
      <c r="BI110" s="120">
        <f>IF(N110="nulová",J110,0)</f>
        <v>0</v>
      </c>
      <c r="BJ110" s="14" t="s">
        <v>81</v>
      </c>
      <c r="BK110" s="120">
        <f>ROUND(I110*H110,2)</f>
        <v>0</v>
      </c>
      <c r="BL110" s="14" t="s">
        <v>140</v>
      </c>
      <c r="BM110" s="119" t="s">
        <v>175</v>
      </c>
    </row>
    <row r="111" spans="2:65" s="1" customFormat="1">
      <c r="B111" s="26"/>
      <c r="D111" s="217" t="s">
        <v>142</v>
      </c>
      <c r="F111" s="218" t="s">
        <v>305</v>
      </c>
      <c r="L111" s="26"/>
      <c r="M111" s="121"/>
      <c r="T111" s="47"/>
      <c r="AT111" s="14" t="s">
        <v>142</v>
      </c>
      <c r="AU111" s="14" t="s">
        <v>150</v>
      </c>
    </row>
    <row r="112" spans="2:65" s="1" customFormat="1" ht="341.25">
      <c r="B112" s="26"/>
      <c r="D112" s="217" t="s">
        <v>143</v>
      </c>
      <c r="F112" s="219" t="s">
        <v>306</v>
      </c>
      <c r="L112" s="26"/>
      <c r="M112" s="121"/>
      <c r="T112" s="47"/>
      <c r="AT112" s="14" t="s">
        <v>143</v>
      </c>
      <c r="AU112" s="14" t="s">
        <v>150</v>
      </c>
    </row>
    <row r="113" spans="2:65" s="1" customFormat="1" ht="16.5" customHeight="1">
      <c r="B113" s="26"/>
      <c r="C113" s="212" t="s">
        <v>153</v>
      </c>
      <c r="D113" s="212" t="s">
        <v>136</v>
      </c>
      <c r="E113" s="213" t="s">
        <v>363</v>
      </c>
      <c r="F113" s="214" t="s">
        <v>308</v>
      </c>
      <c r="G113" s="215" t="s">
        <v>139</v>
      </c>
      <c r="H113" s="216">
        <v>1</v>
      </c>
      <c r="I113" s="224"/>
      <c r="J113" s="223">
        <f>ROUND(I113*H113,2)</f>
        <v>0</v>
      </c>
      <c r="K113" s="214" t="s">
        <v>3</v>
      </c>
      <c r="L113" s="26"/>
      <c r="M113" s="115" t="s">
        <v>3</v>
      </c>
      <c r="N113" s="116" t="s">
        <v>44</v>
      </c>
      <c r="O113" s="117">
        <v>0</v>
      </c>
      <c r="P113" s="117">
        <f>O113*H113</f>
        <v>0</v>
      </c>
      <c r="Q113" s="117">
        <v>0</v>
      </c>
      <c r="R113" s="117">
        <f>Q113*H113</f>
        <v>0</v>
      </c>
      <c r="S113" s="117">
        <v>0</v>
      </c>
      <c r="T113" s="118">
        <f>S113*H113</f>
        <v>0</v>
      </c>
      <c r="AR113" s="119" t="s">
        <v>140</v>
      </c>
      <c r="AT113" s="119" t="s">
        <v>136</v>
      </c>
      <c r="AU113" s="119" t="s">
        <v>150</v>
      </c>
      <c r="AY113" s="14" t="s">
        <v>133</v>
      </c>
      <c r="BE113" s="120">
        <f>IF(N113="základní",J113,0)</f>
        <v>0</v>
      </c>
      <c r="BF113" s="120">
        <f>IF(N113="snížená",J113,0)</f>
        <v>0</v>
      </c>
      <c r="BG113" s="120">
        <f>IF(N113="zákl. přenesená",J113,0)</f>
        <v>0</v>
      </c>
      <c r="BH113" s="120">
        <f>IF(N113="sníž. přenesená",J113,0)</f>
        <v>0</v>
      </c>
      <c r="BI113" s="120">
        <f>IF(N113="nulová",J113,0)</f>
        <v>0</v>
      </c>
      <c r="BJ113" s="14" t="s">
        <v>81</v>
      </c>
      <c r="BK113" s="120">
        <f>ROUND(I113*H113,2)</f>
        <v>0</v>
      </c>
      <c r="BL113" s="14" t="s">
        <v>140</v>
      </c>
      <c r="BM113" s="119" t="s">
        <v>180</v>
      </c>
    </row>
    <row r="114" spans="2:65" s="1" customFormat="1">
      <c r="B114" s="26"/>
      <c r="D114" s="217" t="s">
        <v>142</v>
      </c>
      <c r="F114" s="218" t="s">
        <v>308</v>
      </c>
      <c r="L114" s="26"/>
      <c r="M114" s="121"/>
      <c r="T114" s="47"/>
      <c r="AT114" s="14" t="s">
        <v>142</v>
      </c>
      <c r="AU114" s="14" t="s">
        <v>150</v>
      </c>
    </row>
    <row r="115" spans="2:65" s="1" customFormat="1" ht="48.75">
      <c r="B115" s="26"/>
      <c r="D115" s="217" t="s">
        <v>143</v>
      </c>
      <c r="F115" s="219" t="s">
        <v>309</v>
      </c>
      <c r="L115" s="26"/>
      <c r="M115" s="121"/>
      <c r="T115" s="47"/>
      <c r="AT115" s="14" t="s">
        <v>143</v>
      </c>
      <c r="AU115" s="14" t="s">
        <v>150</v>
      </c>
    </row>
    <row r="116" spans="2:65" s="1" customFormat="1" ht="16.5" customHeight="1">
      <c r="B116" s="26"/>
      <c r="C116" s="212" t="s">
        <v>177</v>
      </c>
      <c r="D116" s="212" t="s">
        <v>136</v>
      </c>
      <c r="E116" s="213" t="s">
        <v>364</v>
      </c>
      <c r="F116" s="214" t="s">
        <v>311</v>
      </c>
      <c r="G116" s="215" t="s">
        <v>139</v>
      </c>
      <c r="H116" s="216">
        <v>1</v>
      </c>
      <c r="I116" s="224"/>
      <c r="J116" s="223">
        <f>ROUND(I116*H116,2)</f>
        <v>0</v>
      </c>
      <c r="K116" s="214" t="s">
        <v>3</v>
      </c>
      <c r="L116" s="26"/>
      <c r="M116" s="115" t="s">
        <v>3</v>
      </c>
      <c r="N116" s="116" t="s">
        <v>44</v>
      </c>
      <c r="O116" s="117">
        <v>0</v>
      </c>
      <c r="P116" s="117">
        <f>O116*H116</f>
        <v>0</v>
      </c>
      <c r="Q116" s="117">
        <v>0</v>
      </c>
      <c r="R116" s="117">
        <f>Q116*H116</f>
        <v>0</v>
      </c>
      <c r="S116" s="117">
        <v>0</v>
      </c>
      <c r="T116" s="118">
        <f>S116*H116</f>
        <v>0</v>
      </c>
      <c r="AR116" s="119" t="s">
        <v>140</v>
      </c>
      <c r="AT116" s="119" t="s">
        <v>136</v>
      </c>
      <c r="AU116" s="119" t="s">
        <v>150</v>
      </c>
      <c r="AY116" s="14" t="s">
        <v>133</v>
      </c>
      <c r="BE116" s="120">
        <f>IF(N116="základní",J116,0)</f>
        <v>0</v>
      </c>
      <c r="BF116" s="120">
        <f>IF(N116="snížená",J116,0)</f>
        <v>0</v>
      </c>
      <c r="BG116" s="120">
        <f>IF(N116="zákl. přenesená",J116,0)</f>
        <v>0</v>
      </c>
      <c r="BH116" s="120">
        <f>IF(N116="sníž. přenesená",J116,0)</f>
        <v>0</v>
      </c>
      <c r="BI116" s="120">
        <f>IF(N116="nulová",J116,0)</f>
        <v>0</v>
      </c>
      <c r="BJ116" s="14" t="s">
        <v>81</v>
      </c>
      <c r="BK116" s="120">
        <f>ROUND(I116*H116,2)</f>
        <v>0</v>
      </c>
      <c r="BL116" s="14" t="s">
        <v>140</v>
      </c>
      <c r="BM116" s="119" t="s">
        <v>185</v>
      </c>
    </row>
    <row r="117" spans="2:65" s="1" customFormat="1">
      <c r="B117" s="26"/>
      <c r="D117" s="217" t="s">
        <v>142</v>
      </c>
      <c r="F117" s="218" t="s">
        <v>311</v>
      </c>
      <c r="L117" s="26"/>
      <c r="M117" s="121"/>
      <c r="T117" s="47"/>
      <c r="AT117" s="14" t="s">
        <v>142</v>
      </c>
      <c r="AU117" s="14" t="s">
        <v>150</v>
      </c>
    </row>
    <row r="118" spans="2:65" s="1" customFormat="1" ht="39">
      <c r="B118" s="26"/>
      <c r="D118" s="217" t="s">
        <v>143</v>
      </c>
      <c r="F118" s="219" t="s">
        <v>312</v>
      </c>
      <c r="L118" s="26"/>
      <c r="M118" s="121"/>
      <c r="T118" s="47"/>
      <c r="AT118" s="14" t="s">
        <v>143</v>
      </c>
      <c r="AU118" s="14" t="s">
        <v>150</v>
      </c>
    </row>
    <row r="119" spans="2:65" s="1" customFormat="1" ht="16.5" customHeight="1">
      <c r="B119" s="26"/>
      <c r="C119" s="212" t="s">
        <v>182</v>
      </c>
      <c r="D119" s="212" t="s">
        <v>136</v>
      </c>
      <c r="E119" s="213" t="s">
        <v>365</v>
      </c>
      <c r="F119" s="214" t="s">
        <v>314</v>
      </c>
      <c r="G119" s="215" t="s">
        <v>139</v>
      </c>
      <c r="H119" s="216">
        <v>1</v>
      </c>
      <c r="I119" s="224"/>
      <c r="J119" s="223">
        <f>ROUND(I119*H119,2)</f>
        <v>0</v>
      </c>
      <c r="K119" s="214" t="s">
        <v>3</v>
      </c>
      <c r="L119" s="26"/>
      <c r="M119" s="115" t="s">
        <v>3</v>
      </c>
      <c r="N119" s="116" t="s">
        <v>44</v>
      </c>
      <c r="O119" s="117">
        <v>0</v>
      </c>
      <c r="P119" s="117">
        <f>O119*H119</f>
        <v>0</v>
      </c>
      <c r="Q119" s="117">
        <v>0</v>
      </c>
      <c r="R119" s="117">
        <f>Q119*H119</f>
        <v>0</v>
      </c>
      <c r="S119" s="117">
        <v>0</v>
      </c>
      <c r="T119" s="118">
        <f>S119*H119</f>
        <v>0</v>
      </c>
      <c r="AR119" s="119" t="s">
        <v>140</v>
      </c>
      <c r="AT119" s="119" t="s">
        <v>136</v>
      </c>
      <c r="AU119" s="119" t="s">
        <v>150</v>
      </c>
      <c r="AY119" s="14" t="s">
        <v>133</v>
      </c>
      <c r="BE119" s="120">
        <f>IF(N119="základní",J119,0)</f>
        <v>0</v>
      </c>
      <c r="BF119" s="120">
        <f>IF(N119="snížená",J119,0)</f>
        <v>0</v>
      </c>
      <c r="BG119" s="120">
        <f>IF(N119="zákl. přenesená",J119,0)</f>
        <v>0</v>
      </c>
      <c r="BH119" s="120">
        <f>IF(N119="sníž. přenesená",J119,0)</f>
        <v>0</v>
      </c>
      <c r="BI119" s="120">
        <f>IF(N119="nulová",J119,0)</f>
        <v>0</v>
      </c>
      <c r="BJ119" s="14" t="s">
        <v>81</v>
      </c>
      <c r="BK119" s="120">
        <f>ROUND(I119*H119,2)</f>
        <v>0</v>
      </c>
      <c r="BL119" s="14" t="s">
        <v>140</v>
      </c>
      <c r="BM119" s="119" t="s">
        <v>192</v>
      </c>
    </row>
    <row r="120" spans="2:65" s="1" customFormat="1">
      <c r="B120" s="26"/>
      <c r="D120" s="217" t="s">
        <v>142</v>
      </c>
      <c r="F120" s="218" t="s">
        <v>314</v>
      </c>
      <c r="L120" s="26"/>
      <c r="M120" s="121"/>
      <c r="T120" s="47"/>
      <c r="AT120" s="14" t="s">
        <v>142</v>
      </c>
      <c r="AU120" s="14" t="s">
        <v>150</v>
      </c>
    </row>
    <row r="121" spans="2:65" s="1" customFormat="1" ht="19.5">
      <c r="B121" s="26"/>
      <c r="D121" s="217" t="s">
        <v>143</v>
      </c>
      <c r="F121" s="219" t="s">
        <v>315</v>
      </c>
      <c r="L121" s="26"/>
      <c r="M121" s="121"/>
      <c r="T121" s="47"/>
      <c r="AT121" s="14" t="s">
        <v>143</v>
      </c>
      <c r="AU121" s="14" t="s">
        <v>150</v>
      </c>
    </row>
    <row r="122" spans="2:65" s="11" customFormat="1" ht="20.85" customHeight="1">
      <c r="B122" s="108"/>
      <c r="D122" s="109" t="s">
        <v>72</v>
      </c>
      <c r="E122" s="211" t="s">
        <v>366</v>
      </c>
      <c r="F122" s="211" t="s">
        <v>157</v>
      </c>
      <c r="J122" s="222">
        <f>BK122</f>
        <v>0</v>
      </c>
      <c r="L122" s="108"/>
      <c r="M122" s="110"/>
      <c r="P122" s="111">
        <f>SUM(P123:P143)</f>
        <v>0</v>
      </c>
      <c r="R122" s="111">
        <f>SUM(R123:R143)</f>
        <v>0</v>
      </c>
      <c r="T122" s="112">
        <f>SUM(T123:T143)</f>
        <v>0</v>
      </c>
      <c r="AR122" s="109" t="s">
        <v>81</v>
      </c>
      <c r="AT122" s="113" t="s">
        <v>72</v>
      </c>
      <c r="AU122" s="113" t="s">
        <v>83</v>
      </c>
      <c r="AY122" s="109" t="s">
        <v>133</v>
      </c>
      <c r="BK122" s="114">
        <f>SUM(BK123:BK143)</f>
        <v>0</v>
      </c>
    </row>
    <row r="123" spans="2:65" s="1" customFormat="1" ht="16.5" customHeight="1">
      <c r="B123" s="26"/>
      <c r="C123" s="212" t="s">
        <v>189</v>
      </c>
      <c r="D123" s="212" t="s">
        <v>136</v>
      </c>
      <c r="E123" s="213" t="s">
        <v>367</v>
      </c>
      <c r="F123" s="214" t="s">
        <v>159</v>
      </c>
      <c r="G123" s="215" t="s">
        <v>139</v>
      </c>
      <c r="H123" s="216">
        <v>1</v>
      </c>
      <c r="I123" s="224"/>
      <c r="J123" s="223">
        <f>ROUND(I123*H123,2)</f>
        <v>0</v>
      </c>
      <c r="K123" s="214" t="s">
        <v>3</v>
      </c>
      <c r="L123" s="26"/>
      <c r="M123" s="115" t="s">
        <v>3</v>
      </c>
      <c r="N123" s="116" t="s">
        <v>44</v>
      </c>
      <c r="O123" s="117">
        <v>0</v>
      </c>
      <c r="P123" s="117">
        <f>O123*H123</f>
        <v>0</v>
      </c>
      <c r="Q123" s="117">
        <v>0</v>
      </c>
      <c r="R123" s="117">
        <f>Q123*H123</f>
        <v>0</v>
      </c>
      <c r="S123" s="117">
        <v>0</v>
      </c>
      <c r="T123" s="118">
        <f>S123*H123</f>
        <v>0</v>
      </c>
      <c r="AR123" s="119" t="s">
        <v>140</v>
      </c>
      <c r="AT123" s="119" t="s">
        <v>136</v>
      </c>
      <c r="AU123" s="119" t="s">
        <v>150</v>
      </c>
      <c r="AY123" s="14" t="s">
        <v>133</v>
      </c>
      <c r="BE123" s="120">
        <f>IF(N123="základní",J123,0)</f>
        <v>0</v>
      </c>
      <c r="BF123" s="120">
        <f>IF(N123="snížená",J123,0)</f>
        <v>0</v>
      </c>
      <c r="BG123" s="120">
        <f>IF(N123="zákl. přenesená",J123,0)</f>
        <v>0</v>
      </c>
      <c r="BH123" s="120">
        <f>IF(N123="sníž. přenesená",J123,0)</f>
        <v>0</v>
      </c>
      <c r="BI123" s="120">
        <f>IF(N123="nulová",J123,0)</f>
        <v>0</v>
      </c>
      <c r="BJ123" s="14" t="s">
        <v>81</v>
      </c>
      <c r="BK123" s="120">
        <f>ROUND(I123*H123,2)</f>
        <v>0</v>
      </c>
      <c r="BL123" s="14" t="s">
        <v>140</v>
      </c>
      <c r="BM123" s="119" t="s">
        <v>195</v>
      </c>
    </row>
    <row r="124" spans="2:65" s="1" customFormat="1">
      <c r="B124" s="26"/>
      <c r="D124" s="217" t="s">
        <v>142</v>
      </c>
      <c r="F124" s="218" t="s">
        <v>159</v>
      </c>
      <c r="L124" s="26"/>
      <c r="M124" s="121"/>
      <c r="T124" s="47"/>
      <c r="AT124" s="14" t="s">
        <v>142</v>
      </c>
      <c r="AU124" s="14" t="s">
        <v>150</v>
      </c>
    </row>
    <row r="125" spans="2:65" s="1" customFormat="1" ht="409.5">
      <c r="B125" s="26"/>
      <c r="D125" s="217" t="s">
        <v>143</v>
      </c>
      <c r="F125" s="219" t="s">
        <v>628</v>
      </c>
      <c r="L125" s="26"/>
      <c r="M125" s="121"/>
      <c r="T125" s="47"/>
      <c r="AT125" s="14" t="s">
        <v>143</v>
      </c>
      <c r="AU125" s="14" t="s">
        <v>150</v>
      </c>
    </row>
    <row r="126" spans="2:65" s="1" customFormat="1" ht="16.5" customHeight="1">
      <c r="B126" s="26"/>
      <c r="C126" s="212" t="s">
        <v>9</v>
      </c>
      <c r="D126" s="212" t="s">
        <v>136</v>
      </c>
      <c r="E126" s="213" t="s">
        <v>368</v>
      </c>
      <c r="F126" s="214" t="s">
        <v>162</v>
      </c>
      <c r="G126" s="215" t="s">
        <v>139</v>
      </c>
      <c r="H126" s="216">
        <v>1</v>
      </c>
      <c r="I126" s="224"/>
      <c r="J126" s="223">
        <f>ROUND(I126*H126,2)</f>
        <v>0</v>
      </c>
      <c r="K126" s="214" t="s">
        <v>3</v>
      </c>
      <c r="L126" s="26"/>
      <c r="M126" s="115" t="s">
        <v>3</v>
      </c>
      <c r="N126" s="116" t="s">
        <v>44</v>
      </c>
      <c r="O126" s="117">
        <v>0</v>
      </c>
      <c r="P126" s="117">
        <f>O126*H126</f>
        <v>0</v>
      </c>
      <c r="Q126" s="117">
        <v>0</v>
      </c>
      <c r="R126" s="117">
        <f>Q126*H126</f>
        <v>0</v>
      </c>
      <c r="S126" s="117">
        <v>0</v>
      </c>
      <c r="T126" s="118">
        <f>S126*H126</f>
        <v>0</v>
      </c>
      <c r="AR126" s="119" t="s">
        <v>140</v>
      </c>
      <c r="AT126" s="119" t="s">
        <v>136</v>
      </c>
      <c r="AU126" s="119" t="s">
        <v>150</v>
      </c>
      <c r="AY126" s="14" t="s">
        <v>133</v>
      </c>
      <c r="BE126" s="120">
        <f>IF(N126="základní",J126,0)</f>
        <v>0</v>
      </c>
      <c r="BF126" s="120">
        <f>IF(N126="snížená",J126,0)</f>
        <v>0</v>
      </c>
      <c r="BG126" s="120">
        <f>IF(N126="zákl. přenesená",J126,0)</f>
        <v>0</v>
      </c>
      <c r="BH126" s="120">
        <f>IF(N126="sníž. přenesená",J126,0)</f>
        <v>0</v>
      </c>
      <c r="BI126" s="120">
        <f>IF(N126="nulová",J126,0)</f>
        <v>0</v>
      </c>
      <c r="BJ126" s="14" t="s">
        <v>81</v>
      </c>
      <c r="BK126" s="120">
        <f>ROUND(I126*H126,2)</f>
        <v>0</v>
      </c>
      <c r="BL126" s="14" t="s">
        <v>140</v>
      </c>
      <c r="BM126" s="119" t="s">
        <v>199</v>
      </c>
    </row>
    <row r="127" spans="2:65" s="1" customFormat="1">
      <c r="B127" s="26"/>
      <c r="D127" s="217" t="s">
        <v>142</v>
      </c>
      <c r="F127" s="218" t="s">
        <v>162</v>
      </c>
      <c r="L127" s="26"/>
      <c r="M127" s="121"/>
      <c r="T127" s="47"/>
      <c r="AT127" s="14" t="s">
        <v>142</v>
      </c>
      <c r="AU127" s="14" t="s">
        <v>150</v>
      </c>
    </row>
    <row r="128" spans="2:65" s="1" customFormat="1" ht="253.5">
      <c r="B128" s="26"/>
      <c r="D128" s="217" t="s">
        <v>143</v>
      </c>
      <c r="F128" s="219" t="s">
        <v>622</v>
      </c>
      <c r="L128" s="26"/>
      <c r="M128" s="121"/>
      <c r="T128" s="47"/>
      <c r="AT128" s="14" t="s">
        <v>143</v>
      </c>
      <c r="AU128" s="14" t="s">
        <v>150</v>
      </c>
    </row>
    <row r="129" spans="2:65" s="1" customFormat="1" ht="24.2" customHeight="1">
      <c r="B129" s="26"/>
      <c r="C129" s="212" t="s">
        <v>196</v>
      </c>
      <c r="D129" s="212" t="s">
        <v>136</v>
      </c>
      <c r="E129" s="213" t="s">
        <v>369</v>
      </c>
      <c r="F129" s="214" t="s">
        <v>370</v>
      </c>
      <c r="G129" s="215" t="s">
        <v>139</v>
      </c>
      <c r="H129" s="216">
        <v>1</v>
      </c>
      <c r="I129" s="224"/>
      <c r="J129" s="223">
        <f>ROUND(I129*H129,2)</f>
        <v>0</v>
      </c>
      <c r="K129" s="214" t="s">
        <v>3</v>
      </c>
      <c r="L129" s="26"/>
      <c r="M129" s="115" t="s">
        <v>3</v>
      </c>
      <c r="N129" s="116" t="s">
        <v>44</v>
      </c>
      <c r="O129" s="117">
        <v>0</v>
      </c>
      <c r="P129" s="117">
        <f>O129*H129</f>
        <v>0</v>
      </c>
      <c r="Q129" s="117">
        <v>0</v>
      </c>
      <c r="R129" s="117">
        <f>Q129*H129</f>
        <v>0</v>
      </c>
      <c r="S129" s="117">
        <v>0</v>
      </c>
      <c r="T129" s="118">
        <f>S129*H129</f>
        <v>0</v>
      </c>
      <c r="AR129" s="119" t="s">
        <v>140</v>
      </c>
      <c r="AT129" s="119" t="s">
        <v>136</v>
      </c>
      <c r="AU129" s="119" t="s">
        <v>150</v>
      </c>
      <c r="AY129" s="14" t="s">
        <v>133</v>
      </c>
      <c r="BE129" s="120">
        <f>IF(N129="základní",J129,0)</f>
        <v>0</v>
      </c>
      <c r="BF129" s="120">
        <f>IF(N129="snížená",J129,0)</f>
        <v>0</v>
      </c>
      <c r="BG129" s="120">
        <f>IF(N129="zákl. přenesená",J129,0)</f>
        <v>0</v>
      </c>
      <c r="BH129" s="120">
        <f>IF(N129="sníž. přenesená",J129,0)</f>
        <v>0</v>
      </c>
      <c r="BI129" s="120">
        <f>IF(N129="nulová",J129,0)</f>
        <v>0</v>
      </c>
      <c r="BJ129" s="14" t="s">
        <v>81</v>
      </c>
      <c r="BK129" s="120">
        <f>ROUND(I129*H129,2)</f>
        <v>0</v>
      </c>
      <c r="BL129" s="14" t="s">
        <v>140</v>
      </c>
      <c r="BM129" s="119" t="s">
        <v>203</v>
      </c>
    </row>
    <row r="130" spans="2:65" s="1" customFormat="1">
      <c r="B130" s="26"/>
      <c r="D130" s="217" t="s">
        <v>142</v>
      </c>
      <c r="F130" s="218" t="s">
        <v>370</v>
      </c>
      <c r="L130" s="26"/>
      <c r="M130" s="121"/>
      <c r="T130" s="47"/>
      <c r="AT130" s="14" t="s">
        <v>142</v>
      </c>
      <c r="AU130" s="14" t="s">
        <v>150</v>
      </c>
    </row>
    <row r="131" spans="2:65" s="1" customFormat="1" ht="292.5">
      <c r="B131" s="26"/>
      <c r="D131" s="217" t="s">
        <v>143</v>
      </c>
      <c r="F131" s="219" t="s">
        <v>631</v>
      </c>
      <c r="L131" s="26"/>
      <c r="M131" s="121"/>
      <c r="T131" s="47"/>
      <c r="V131" s="7"/>
      <c r="AT131" s="14" t="s">
        <v>143</v>
      </c>
      <c r="AU131" s="14" t="s">
        <v>150</v>
      </c>
    </row>
    <row r="132" spans="2:65" s="1" customFormat="1" ht="16.5" customHeight="1">
      <c r="B132" s="26"/>
      <c r="C132" s="212" t="s">
        <v>163</v>
      </c>
      <c r="D132" s="212" t="s">
        <v>136</v>
      </c>
      <c r="E132" s="213" t="s">
        <v>371</v>
      </c>
      <c r="F132" s="214" t="s">
        <v>170</v>
      </c>
      <c r="G132" s="215" t="s">
        <v>139</v>
      </c>
      <c r="H132" s="216">
        <v>15</v>
      </c>
      <c r="I132" s="224"/>
      <c r="J132" s="223">
        <f>ROUND(I132*H132,2)</f>
        <v>0</v>
      </c>
      <c r="K132" s="214" t="s">
        <v>3</v>
      </c>
      <c r="L132" s="26"/>
      <c r="M132" s="115" t="s">
        <v>3</v>
      </c>
      <c r="N132" s="116" t="s">
        <v>44</v>
      </c>
      <c r="O132" s="117">
        <v>0</v>
      </c>
      <c r="P132" s="117">
        <f>O132*H132</f>
        <v>0</v>
      </c>
      <c r="Q132" s="117">
        <v>0</v>
      </c>
      <c r="R132" s="117">
        <f>Q132*H132</f>
        <v>0</v>
      </c>
      <c r="S132" s="117">
        <v>0</v>
      </c>
      <c r="T132" s="118">
        <f>S132*H132</f>
        <v>0</v>
      </c>
      <c r="AR132" s="119" t="s">
        <v>140</v>
      </c>
      <c r="AT132" s="119" t="s">
        <v>136</v>
      </c>
      <c r="AU132" s="119" t="s">
        <v>150</v>
      </c>
      <c r="AY132" s="14" t="s">
        <v>133</v>
      </c>
      <c r="BE132" s="120">
        <f>IF(N132="základní",J132,0)</f>
        <v>0</v>
      </c>
      <c r="BF132" s="120">
        <f>IF(N132="snížená",J132,0)</f>
        <v>0</v>
      </c>
      <c r="BG132" s="120">
        <f>IF(N132="zákl. přenesená",J132,0)</f>
        <v>0</v>
      </c>
      <c r="BH132" s="120">
        <f>IF(N132="sníž. přenesená",J132,0)</f>
        <v>0</v>
      </c>
      <c r="BI132" s="120">
        <f>IF(N132="nulová",J132,0)</f>
        <v>0</v>
      </c>
      <c r="BJ132" s="14" t="s">
        <v>81</v>
      </c>
      <c r="BK132" s="120">
        <f>ROUND(I132*H132,2)</f>
        <v>0</v>
      </c>
      <c r="BL132" s="14" t="s">
        <v>140</v>
      </c>
      <c r="BM132" s="119" t="s">
        <v>241</v>
      </c>
    </row>
    <row r="133" spans="2:65" s="1" customFormat="1">
      <c r="B133" s="26"/>
      <c r="D133" s="217" t="s">
        <v>142</v>
      </c>
      <c r="F133" s="218" t="s">
        <v>170</v>
      </c>
      <c r="L133" s="26"/>
      <c r="M133" s="121"/>
      <c r="T133" s="47"/>
      <c r="AT133" s="14" t="s">
        <v>142</v>
      </c>
      <c r="AU133" s="14" t="s">
        <v>150</v>
      </c>
    </row>
    <row r="134" spans="2:65" s="1" customFormat="1" ht="19.5">
      <c r="B134" s="26"/>
      <c r="D134" s="217" t="s">
        <v>143</v>
      </c>
      <c r="F134" s="219" t="s">
        <v>172</v>
      </c>
      <c r="L134" s="26"/>
      <c r="M134" s="121"/>
      <c r="T134" s="47"/>
      <c r="AT134" s="14" t="s">
        <v>143</v>
      </c>
      <c r="AU134" s="14" t="s">
        <v>150</v>
      </c>
    </row>
    <row r="135" spans="2:65" s="1" customFormat="1" ht="16.5" customHeight="1">
      <c r="B135" s="26"/>
      <c r="C135" s="212" t="s">
        <v>209</v>
      </c>
      <c r="D135" s="212" t="s">
        <v>136</v>
      </c>
      <c r="E135" s="213" t="s">
        <v>372</v>
      </c>
      <c r="F135" s="214" t="s">
        <v>174</v>
      </c>
      <c r="G135" s="215" t="s">
        <v>139</v>
      </c>
      <c r="H135" s="216">
        <v>1</v>
      </c>
      <c r="I135" s="224"/>
      <c r="J135" s="223">
        <f>ROUND(I135*H135,2)</f>
        <v>0</v>
      </c>
      <c r="K135" s="214" t="s">
        <v>3</v>
      </c>
      <c r="L135" s="26"/>
      <c r="M135" s="115" t="s">
        <v>3</v>
      </c>
      <c r="N135" s="116" t="s">
        <v>44</v>
      </c>
      <c r="O135" s="117">
        <v>0</v>
      </c>
      <c r="P135" s="117">
        <f>O135*H135</f>
        <v>0</v>
      </c>
      <c r="Q135" s="117">
        <v>0</v>
      </c>
      <c r="R135" s="117">
        <f>Q135*H135</f>
        <v>0</v>
      </c>
      <c r="S135" s="117">
        <v>0</v>
      </c>
      <c r="T135" s="118">
        <f>S135*H135</f>
        <v>0</v>
      </c>
      <c r="AR135" s="119" t="s">
        <v>140</v>
      </c>
      <c r="AT135" s="119" t="s">
        <v>136</v>
      </c>
      <c r="AU135" s="119" t="s">
        <v>150</v>
      </c>
      <c r="AY135" s="14" t="s">
        <v>133</v>
      </c>
      <c r="BE135" s="120">
        <f>IF(N135="základní",J135,0)</f>
        <v>0</v>
      </c>
      <c r="BF135" s="120">
        <f>IF(N135="snížená",J135,0)</f>
        <v>0</v>
      </c>
      <c r="BG135" s="120">
        <f>IF(N135="zákl. přenesená",J135,0)</f>
        <v>0</v>
      </c>
      <c r="BH135" s="120">
        <f>IF(N135="sníž. přenesená",J135,0)</f>
        <v>0</v>
      </c>
      <c r="BI135" s="120">
        <f>IF(N135="nulová",J135,0)</f>
        <v>0</v>
      </c>
      <c r="BJ135" s="14" t="s">
        <v>81</v>
      </c>
      <c r="BK135" s="120">
        <f>ROUND(I135*H135,2)</f>
        <v>0</v>
      </c>
      <c r="BL135" s="14" t="s">
        <v>140</v>
      </c>
      <c r="BM135" s="119" t="s">
        <v>212</v>
      </c>
    </row>
    <row r="136" spans="2:65" s="1" customFormat="1">
      <c r="B136" s="26"/>
      <c r="D136" s="217" t="s">
        <v>142</v>
      </c>
      <c r="F136" s="218" t="s">
        <v>174</v>
      </c>
      <c r="L136" s="26"/>
      <c r="M136" s="121"/>
      <c r="T136" s="47"/>
      <c r="AT136" s="14" t="s">
        <v>142</v>
      </c>
      <c r="AU136" s="14" t="s">
        <v>150</v>
      </c>
    </row>
    <row r="137" spans="2:65" s="1" customFormat="1" ht="19.5">
      <c r="B137" s="26"/>
      <c r="D137" s="217" t="s">
        <v>143</v>
      </c>
      <c r="F137" s="219" t="s">
        <v>176</v>
      </c>
      <c r="L137" s="26"/>
      <c r="M137" s="121"/>
      <c r="T137" s="47"/>
      <c r="AT137" s="14" t="s">
        <v>143</v>
      </c>
      <c r="AU137" s="14" t="s">
        <v>150</v>
      </c>
    </row>
    <row r="138" spans="2:65" s="1" customFormat="1" ht="24.2" customHeight="1">
      <c r="B138" s="26"/>
      <c r="C138" s="212" t="s">
        <v>167</v>
      </c>
      <c r="D138" s="212" t="s">
        <v>136</v>
      </c>
      <c r="E138" s="213" t="s">
        <v>373</v>
      </c>
      <c r="F138" s="214" t="s">
        <v>179</v>
      </c>
      <c r="G138" s="215" t="s">
        <v>139</v>
      </c>
      <c r="H138" s="216">
        <v>1</v>
      </c>
      <c r="I138" s="224"/>
      <c r="J138" s="223">
        <f>ROUND(I138*H138,2)</f>
        <v>0</v>
      </c>
      <c r="K138" s="214" t="s">
        <v>3</v>
      </c>
      <c r="L138" s="26"/>
      <c r="M138" s="115" t="s">
        <v>3</v>
      </c>
      <c r="N138" s="116" t="s">
        <v>44</v>
      </c>
      <c r="O138" s="117">
        <v>0</v>
      </c>
      <c r="P138" s="117">
        <f>O138*H138</f>
        <v>0</v>
      </c>
      <c r="Q138" s="117">
        <v>0</v>
      </c>
      <c r="R138" s="117">
        <f>Q138*H138</f>
        <v>0</v>
      </c>
      <c r="S138" s="117">
        <v>0</v>
      </c>
      <c r="T138" s="118">
        <f>S138*H138</f>
        <v>0</v>
      </c>
      <c r="AR138" s="119" t="s">
        <v>140</v>
      </c>
      <c r="AT138" s="119" t="s">
        <v>136</v>
      </c>
      <c r="AU138" s="119" t="s">
        <v>150</v>
      </c>
      <c r="AY138" s="14" t="s">
        <v>133</v>
      </c>
      <c r="BE138" s="120">
        <f>IF(N138="základní",J138,0)</f>
        <v>0</v>
      </c>
      <c r="BF138" s="120">
        <f>IF(N138="snížená",J138,0)</f>
        <v>0</v>
      </c>
      <c r="BG138" s="120">
        <f>IF(N138="zákl. přenesená",J138,0)</f>
        <v>0</v>
      </c>
      <c r="BH138" s="120">
        <f>IF(N138="sníž. přenesená",J138,0)</f>
        <v>0</v>
      </c>
      <c r="BI138" s="120">
        <f>IF(N138="nulová",J138,0)</f>
        <v>0</v>
      </c>
      <c r="BJ138" s="14" t="s">
        <v>81</v>
      </c>
      <c r="BK138" s="120">
        <f>ROUND(I138*H138,2)</f>
        <v>0</v>
      </c>
      <c r="BL138" s="14" t="s">
        <v>140</v>
      </c>
      <c r="BM138" s="119" t="s">
        <v>216</v>
      </c>
    </row>
    <row r="139" spans="2:65" s="1" customFormat="1">
      <c r="B139" s="26"/>
      <c r="D139" s="217" t="s">
        <v>142</v>
      </c>
      <c r="F139" s="218" t="s">
        <v>179</v>
      </c>
      <c r="L139" s="26"/>
      <c r="M139" s="121"/>
      <c r="T139" s="47"/>
      <c r="AT139" s="14" t="s">
        <v>142</v>
      </c>
      <c r="AU139" s="14" t="s">
        <v>150</v>
      </c>
    </row>
    <row r="140" spans="2:65" s="1" customFormat="1" ht="19.5">
      <c r="B140" s="26"/>
      <c r="D140" s="217" t="s">
        <v>143</v>
      </c>
      <c r="F140" s="219" t="s">
        <v>181</v>
      </c>
      <c r="L140" s="26"/>
      <c r="M140" s="121"/>
      <c r="T140" s="47"/>
      <c r="AT140" s="14" t="s">
        <v>143</v>
      </c>
      <c r="AU140" s="14" t="s">
        <v>150</v>
      </c>
    </row>
    <row r="141" spans="2:65" s="1" customFormat="1" ht="16.5" customHeight="1">
      <c r="B141" s="26"/>
      <c r="C141" s="212" t="s">
        <v>323</v>
      </c>
      <c r="D141" s="212" t="s">
        <v>136</v>
      </c>
      <c r="E141" s="213" t="s">
        <v>374</v>
      </c>
      <c r="F141" s="214" t="s">
        <v>184</v>
      </c>
      <c r="G141" s="215" t="s">
        <v>139</v>
      </c>
      <c r="H141" s="216">
        <v>1</v>
      </c>
      <c r="I141" s="224"/>
      <c r="J141" s="223">
        <f>ROUND(I141*H141,2)</f>
        <v>0</v>
      </c>
      <c r="K141" s="214" t="s">
        <v>3</v>
      </c>
      <c r="L141" s="26"/>
      <c r="M141" s="115" t="s">
        <v>3</v>
      </c>
      <c r="N141" s="116" t="s">
        <v>44</v>
      </c>
      <c r="O141" s="117">
        <v>0</v>
      </c>
      <c r="P141" s="117">
        <f>O141*H141</f>
        <v>0</v>
      </c>
      <c r="Q141" s="117">
        <v>0</v>
      </c>
      <c r="R141" s="117">
        <f>Q141*H141</f>
        <v>0</v>
      </c>
      <c r="S141" s="117">
        <v>0</v>
      </c>
      <c r="T141" s="118">
        <f>S141*H141</f>
        <v>0</v>
      </c>
      <c r="AR141" s="119" t="s">
        <v>140</v>
      </c>
      <c r="AT141" s="119" t="s">
        <v>136</v>
      </c>
      <c r="AU141" s="119" t="s">
        <v>150</v>
      </c>
      <c r="AY141" s="14" t="s">
        <v>133</v>
      </c>
      <c r="BE141" s="120">
        <f>IF(N141="základní",J141,0)</f>
        <v>0</v>
      </c>
      <c r="BF141" s="120">
        <f>IF(N141="snížená",J141,0)</f>
        <v>0</v>
      </c>
      <c r="BG141" s="120">
        <f>IF(N141="zákl. přenesená",J141,0)</f>
        <v>0</v>
      </c>
      <c r="BH141" s="120">
        <f>IF(N141="sníž. přenesená",J141,0)</f>
        <v>0</v>
      </c>
      <c r="BI141" s="120">
        <f>IF(N141="nulová",J141,0)</f>
        <v>0</v>
      </c>
      <c r="BJ141" s="14" t="s">
        <v>81</v>
      </c>
      <c r="BK141" s="120">
        <f>ROUND(I141*H141,2)</f>
        <v>0</v>
      </c>
      <c r="BL141" s="14" t="s">
        <v>140</v>
      </c>
      <c r="BM141" s="119" t="s">
        <v>248</v>
      </c>
    </row>
    <row r="142" spans="2:65" s="1" customFormat="1">
      <c r="B142" s="26"/>
      <c r="D142" s="217" t="s">
        <v>142</v>
      </c>
      <c r="F142" s="218" t="s">
        <v>184</v>
      </c>
      <c r="L142" s="26"/>
      <c r="M142" s="121"/>
      <c r="T142" s="47"/>
      <c r="AT142" s="14" t="s">
        <v>142</v>
      </c>
      <c r="AU142" s="14" t="s">
        <v>150</v>
      </c>
    </row>
    <row r="143" spans="2:65" s="1" customFormat="1" ht="19.5">
      <c r="B143" s="26"/>
      <c r="D143" s="217" t="s">
        <v>143</v>
      </c>
      <c r="F143" s="219" t="s">
        <v>186</v>
      </c>
      <c r="L143" s="26"/>
      <c r="M143" s="121"/>
      <c r="T143" s="47"/>
      <c r="AT143" s="14" t="s">
        <v>143</v>
      </c>
      <c r="AU143" s="14" t="s">
        <v>150</v>
      </c>
    </row>
    <row r="144" spans="2:65" s="11" customFormat="1" ht="20.85" customHeight="1">
      <c r="B144" s="108"/>
      <c r="D144" s="109" t="s">
        <v>72</v>
      </c>
      <c r="E144" s="211" t="s">
        <v>375</v>
      </c>
      <c r="F144" s="211" t="s">
        <v>188</v>
      </c>
      <c r="J144" s="222">
        <f>BK144</f>
        <v>0</v>
      </c>
      <c r="L144" s="108"/>
      <c r="M144" s="110"/>
      <c r="P144" s="111">
        <f>SUM(P145:P153)</f>
        <v>0</v>
      </c>
      <c r="R144" s="111">
        <f>SUM(R145:R153)</f>
        <v>0</v>
      </c>
      <c r="T144" s="112">
        <f>SUM(T145:T153)</f>
        <v>0</v>
      </c>
      <c r="AR144" s="109" t="s">
        <v>81</v>
      </c>
      <c r="AT144" s="113" t="s">
        <v>72</v>
      </c>
      <c r="AU144" s="113" t="s">
        <v>83</v>
      </c>
      <c r="AY144" s="109" t="s">
        <v>133</v>
      </c>
      <c r="BK144" s="114">
        <f>SUM(BK145:BK153)</f>
        <v>0</v>
      </c>
    </row>
    <row r="145" spans="2:65" s="1" customFormat="1" ht="16.5" customHeight="1">
      <c r="B145" s="26"/>
      <c r="C145" s="212" t="s">
        <v>171</v>
      </c>
      <c r="D145" s="212" t="s">
        <v>136</v>
      </c>
      <c r="E145" s="213" t="s">
        <v>376</v>
      </c>
      <c r="F145" s="214" t="s">
        <v>327</v>
      </c>
      <c r="G145" s="215" t="s">
        <v>139</v>
      </c>
      <c r="H145" s="216">
        <v>1</v>
      </c>
      <c r="I145" s="224"/>
      <c r="J145" s="223">
        <f>ROUND(I145*H145,2)</f>
        <v>0</v>
      </c>
      <c r="K145" s="214" t="s">
        <v>3</v>
      </c>
      <c r="L145" s="26"/>
      <c r="M145" s="115" t="s">
        <v>3</v>
      </c>
      <c r="N145" s="116" t="s">
        <v>44</v>
      </c>
      <c r="O145" s="117">
        <v>0</v>
      </c>
      <c r="P145" s="117">
        <f>O145*H145</f>
        <v>0</v>
      </c>
      <c r="Q145" s="117">
        <v>0</v>
      </c>
      <c r="R145" s="117">
        <f>Q145*H145</f>
        <v>0</v>
      </c>
      <c r="S145" s="117">
        <v>0</v>
      </c>
      <c r="T145" s="118">
        <f>S145*H145</f>
        <v>0</v>
      </c>
      <c r="AR145" s="119" t="s">
        <v>140</v>
      </c>
      <c r="AT145" s="119" t="s">
        <v>136</v>
      </c>
      <c r="AU145" s="119" t="s">
        <v>150</v>
      </c>
      <c r="AY145" s="14" t="s">
        <v>133</v>
      </c>
      <c r="BE145" s="120">
        <f>IF(N145="základní",J145,0)</f>
        <v>0</v>
      </c>
      <c r="BF145" s="120">
        <f>IF(N145="snížená",J145,0)</f>
        <v>0</v>
      </c>
      <c r="BG145" s="120">
        <f>IF(N145="zákl. přenesená",J145,0)</f>
        <v>0</v>
      </c>
      <c r="BH145" s="120">
        <f>IF(N145="sníž. přenesená",J145,0)</f>
        <v>0</v>
      </c>
      <c r="BI145" s="120">
        <f>IF(N145="nulová",J145,0)</f>
        <v>0</v>
      </c>
      <c r="BJ145" s="14" t="s">
        <v>81</v>
      </c>
      <c r="BK145" s="120">
        <f>ROUND(I145*H145,2)</f>
        <v>0</v>
      </c>
      <c r="BL145" s="14" t="s">
        <v>140</v>
      </c>
      <c r="BM145" s="119" t="s">
        <v>328</v>
      </c>
    </row>
    <row r="146" spans="2:65" s="1" customFormat="1">
      <c r="B146" s="26"/>
      <c r="D146" s="217" t="s">
        <v>142</v>
      </c>
      <c r="F146" s="218" t="s">
        <v>327</v>
      </c>
      <c r="L146" s="26"/>
      <c r="M146" s="121"/>
      <c r="T146" s="47"/>
      <c r="AT146" s="14" t="s">
        <v>142</v>
      </c>
      <c r="AU146" s="14" t="s">
        <v>150</v>
      </c>
    </row>
    <row r="147" spans="2:65" s="1" customFormat="1" ht="29.25">
      <c r="B147" s="26"/>
      <c r="D147" s="217" t="s">
        <v>143</v>
      </c>
      <c r="F147" s="219" t="s">
        <v>329</v>
      </c>
      <c r="L147" s="26"/>
      <c r="M147" s="121"/>
      <c r="T147" s="47"/>
      <c r="AT147" s="14" t="s">
        <v>143</v>
      </c>
      <c r="AU147" s="14" t="s">
        <v>150</v>
      </c>
    </row>
    <row r="148" spans="2:65" s="1" customFormat="1" ht="16.5" customHeight="1">
      <c r="B148" s="26"/>
      <c r="C148" s="212" t="s">
        <v>330</v>
      </c>
      <c r="D148" s="212" t="s">
        <v>136</v>
      </c>
      <c r="E148" s="213" t="s">
        <v>377</v>
      </c>
      <c r="F148" s="214" t="s">
        <v>198</v>
      </c>
      <c r="G148" s="215" t="s">
        <v>139</v>
      </c>
      <c r="H148" s="216">
        <v>1</v>
      </c>
      <c r="I148" s="224"/>
      <c r="J148" s="223">
        <f>ROUND(I148*H148,2)</f>
        <v>0</v>
      </c>
      <c r="K148" s="214" t="s">
        <v>3</v>
      </c>
      <c r="L148" s="26"/>
      <c r="M148" s="115" t="s">
        <v>3</v>
      </c>
      <c r="N148" s="116" t="s">
        <v>44</v>
      </c>
      <c r="O148" s="117">
        <v>0</v>
      </c>
      <c r="P148" s="117">
        <f>O148*H148</f>
        <v>0</v>
      </c>
      <c r="Q148" s="117">
        <v>0</v>
      </c>
      <c r="R148" s="117">
        <f>Q148*H148</f>
        <v>0</v>
      </c>
      <c r="S148" s="117">
        <v>0</v>
      </c>
      <c r="T148" s="118">
        <f>S148*H148</f>
        <v>0</v>
      </c>
      <c r="AR148" s="119" t="s">
        <v>140</v>
      </c>
      <c r="AT148" s="119" t="s">
        <v>136</v>
      </c>
      <c r="AU148" s="119" t="s">
        <v>150</v>
      </c>
      <c r="AY148" s="14" t="s">
        <v>133</v>
      </c>
      <c r="BE148" s="120">
        <f>IF(N148="základní",J148,0)</f>
        <v>0</v>
      </c>
      <c r="BF148" s="120">
        <f>IF(N148="snížená",J148,0)</f>
        <v>0</v>
      </c>
      <c r="BG148" s="120">
        <f>IF(N148="zákl. přenesená",J148,0)</f>
        <v>0</v>
      </c>
      <c r="BH148" s="120">
        <f>IF(N148="sníž. přenesená",J148,0)</f>
        <v>0</v>
      </c>
      <c r="BI148" s="120">
        <f>IF(N148="nulová",J148,0)</f>
        <v>0</v>
      </c>
      <c r="BJ148" s="14" t="s">
        <v>81</v>
      </c>
      <c r="BK148" s="120">
        <f>ROUND(I148*H148,2)</f>
        <v>0</v>
      </c>
      <c r="BL148" s="14" t="s">
        <v>140</v>
      </c>
      <c r="BM148" s="119" t="s">
        <v>332</v>
      </c>
    </row>
    <row r="149" spans="2:65" s="1" customFormat="1">
      <c r="B149" s="26"/>
      <c r="D149" s="217" t="s">
        <v>142</v>
      </c>
      <c r="F149" s="218" t="s">
        <v>198</v>
      </c>
      <c r="L149" s="26"/>
      <c r="M149" s="121"/>
      <c r="T149" s="47"/>
      <c r="AT149" s="14" t="s">
        <v>142</v>
      </c>
      <c r="AU149" s="14" t="s">
        <v>150</v>
      </c>
    </row>
    <row r="150" spans="2:65" s="1" customFormat="1" ht="19.5">
      <c r="B150" s="26"/>
      <c r="D150" s="217" t="s">
        <v>143</v>
      </c>
      <c r="F150" s="219" t="s">
        <v>200</v>
      </c>
      <c r="L150" s="26"/>
      <c r="M150" s="121"/>
      <c r="T150" s="47"/>
      <c r="AT150" s="14" t="s">
        <v>143</v>
      </c>
      <c r="AU150" s="14" t="s">
        <v>150</v>
      </c>
    </row>
    <row r="151" spans="2:65" s="1" customFormat="1" ht="16.5" customHeight="1">
      <c r="B151" s="26"/>
      <c r="C151" s="212" t="s">
        <v>175</v>
      </c>
      <c r="D151" s="212" t="s">
        <v>136</v>
      </c>
      <c r="E151" s="213" t="s">
        <v>378</v>
      </c>
      <c r="F151" s="214" t="s">
        <v>202</v>
      </c>
      <c r="G151" s="215" t="s">
        <v>139</v>
      </c>
      <c r="H151" s="216">
        <v>1</v>
      </c>
      <c r="I151" s="224"/>
      <c r="J151" s="223">
        <f>ROUND(I151*H151,2)</f>
        <v>0</v>
      </c>
      <c r="K151" s="214" t="s">
        <v>3</v>
      </c>
      <c r="L151" s="26"/>
      <c r="M151" s="115" t="s">
        <v>3</v>
      </c>
      <c r="N151" s="116" t="s">
        <v>44</v>
      </c>
      <c r="O151" s="117">
        <v>0</v>
      </c>
      <c r="P151" s="117">
        <f>O151*H151</f>
        <v>0</v>
      </c>
      <c r="Q151" s="117">
        <v>0</v>
      </c>
      <c r="R151" s="117">
        <f>Q151*H151</f>
        <v>0</v>
      </c>
      <c r="S151" s="117">
        <v>0</v>
      </c>
      <c r="T151" s="118">
        <f>S151*H151</f>
        <v>0</v>
      </c>
      <c r="AR151" s="119" t="s">
        <v>140</v>
      </c>
      <c r="AT151" s="119" t="s">
        <v>136</v>
      </c>
      <c r="AU151" s="119" t="s">
        <v>150</v>
      </c>
      <c r="AY151" s="14" t="s">
        <v>133</v>
      </c>
      <c r="BE151" s="120">
        <f>IF(N151="základní",J151,0)</f>
        <v>0</v>
      </c>
      <c r="BF151" s="120">
        <f>IF(N151="snížená",J151,0)</f>
        <v>0</v>
      </c>
      <c r="BG151" s="120">
        <f>IF(N151="zákl. přenesená",J151,0)</f>
        <v>0</v>
      </c>
      <c r="BH151" s="120">
        <f>IF(N151="sníž. přenesená",J151,0)</f>
        <v>0</v>
      </c>
      <c r="BI151" s="120">
        <f>IF(N151="nulová",J151,0)</f>
        <v>0</v>
      </c>
      <c r="BJ151" s="14" t="s">
        <v>81</v>
      </c>
      <c r="BK151" s="120">
        <f>ROUND(I151*H151,2)</f>
        <v>0</v>
      </c>
      <c r="BL151" s="14" t="s">
        <v>140</v>
      </c>
      <c r="BM151" s="119" t="s">
        <v>334</v>
      </c>
    </row>
    <row r="152" spans="2:65" s="1" customFormat="1">
      <c r="B152" s="26"/>
      <c r="D152" s="217" t="s">
        <v>142</v>
      </c>
      <c r="F152" s="218" t="s">
        <v>202</v>
      </c>
      <c r="L152" s="26"/>
      <c r="M152" s="121"/>
      <c r="T152" s="47"/>
      <c r="AT152" s="14" t="s">
        <v>142</v>
      </c>
      <c r="AU152" s="14" t="s">
        <v>150</v>
      </c>
    </row>
    <row r="153" spans="2:65" s="1" customFormat="1" ht="19.5">
      <c r="B153" s="26"/>
      <c r="D153" s="217" t="s">
        <v>143</v>
      </c>
      <c r="F153" s="219" t="s">
        <v>204</v>
      </c>
      <c r="L153" s="26"/>
      <c r="M153" s="121"/>
      <c r="T153" s="47"/>
      <c r="AT153" s="14" t="s">
        <v>143</v>
      </c>
      <c r="AU153" s="14" t="s">
        <v>150</v>
      </c>
    </row>
    <row r="154" spans="2:65" s="11" customFormat="1" ht="25.9" customHeight="1">
      <c r="B154" s="108"/>
      <c r="D154" s="109" t="s">
        <v>72</v>
      </c>
      <c r="E154" s="210" t="s">
        <v>205</v>
      </c>
      <c r="F154" s="210" t="s">
        <v>206</v>
      </c>
      <c r="J154" s="221">
        <f>BK154</f>
        <v>0</v>
      </c>
      <c r="L154" s="108"/>
      <c r="M154" s="110"/>
      <c r="P154" s="111">
        <f>P155</f>
        <v>0</v>
      </c>
      <c r="R154" s="111">
        <f>R155</f>
        <v>0</v>
      </c>
      <c r="T154" s="112">
        <f>T155</f>
        <v>0</v>
      </c>
      <c r="AR154" s="109" t="s">
        <v>140</v>
      </c>
      <c r="AT154" s="113" t="s">
        <v>72</v>
      </c>
      <c r="AU154" s="113" t="s">
        <v>73</v>
      </c>
      <c r="AY154" s="109" t="s">
        <v>133</v>
      </c>
      <c r="BK154" s="114">
        <f>BK155</f>
        <v>0</v>
      </c>
    </row>
    <row r="155" spans="2:65" s="11" customFormat="1" ht="22.9" customHeight="1">
      <c r="B155" s="108"/>
      <c r="D155" s="109" t="s">
        <v>72</v>
      </c>
      <c r="E155" s="211" t="s">
        <v>207</v>
      </c>
      <c r="F155" s="211" t="s">
        <v>208</v>
      </c>
      <c r="J155" s="222">
        <f>BK155</f>
        <v>0</v>
      </c>
      <c r="L155" s="108"/>
      <c r="M155" s="110"/>
      <c r="P155" s="111">
        <f>SUM(P156:P167)</f>
        <v>0</v>
      </c>
      <c r="R155" s="111">
        <f>SUM(R156:R167)</f>
        <v>0</v>
      </c>
      <c r="T155" s="112">
        <f>SUM(T156:T167)</f>
        <v>0</v>
      </c>
      <c r="AR155" s="109" t="s">
        <v>83</v>
      </c>
      <c r="AT155" s="113" t="s">
        <v>72</v>
      </c>
      <c r="AU155" s="113" t="s">
        <v>81</v>
      </c>
      <c r="AY155" s="109" t="s">
        <v>133</v>
      </c>
      <c r="BK155" s="114">
        <f>SUM(BK156:BK167)</f>
        <v>0</v>
      </c>
    </row>
    <row r="156" spans="2:65" s="1" customFormat="1" ht="16.5" customHeight="1">
      <c r="B156" s="26"/>
      <c r="C156" s="212" t="s">
        <v>8</v>
      </c>
      <c r="D156" s="212" t="s">
        <v>136</v>
      </c>
      <c r="E156" s="213" t="s">
        <v>379</v>
      </c>
      <c r="F156" s="214" t="s">
        <v>211</v>
      </c>
      <c r="G156" s="215" t="s">
        <v>139</v>
      </c>
      <c r="H156" s="216">
        <v>1</v>
      </c>
      <c r="I156" s="224"/>
      <c r="J156" s="223">
        <f>ROUND(I156*H156,2)</f>
        <v>0</v>
      </c>
      <c r="K156" s="214" t="s">
        <v>3</v>
      </c>
      <c r="L156" s="26"/>
      <c r="M156" s="115" t="s">
        <v>3</v>
      </c>
      <c r="N156" s="116" t="s">
        <v>44</v>
      </c>
      <c r="O156" s="117">
        <v>0</v>
      </c>
      <c r="P156" s="117">
        <f>O156*H156</f>
        <v>0</v>
      </c>
      <c r="Q156" s="117">
        <v>0</v>
      </c>
      <c r="R156" s="117">
        <f>Q156*H156</f>
        <v>0</v>
      </c>
      <c r="S156" s="117">
        <v>0</v>
      </c>
      <c r="T156" s="118">
        <f>S156*H156</f>
        <v>0</v>
      </c>
      <c r="AR156" s="119" t="s">
        <v>167</v>
      </c>
      <c r="AT156" s="119" t="s">
        <v>136</v>
      </c>
      <c r="AU156" s="119" t="s">
        <v>83</v>
      </c>
      <c r="AY156" s="14" t="s">
        <v>133</v>
      </c>
      <c r="BE156" s="120">
        <f>IF(N156="základní",J156,0)</f>
        <v>0</v>
      </c>
      <c r="BF156" s="120">
        <f>IF(N156="snížená",J156,0)</f>
        <v>0</v>
      </c>
      <c r="BG156" s="120">
        <f>IF(N156="zákl. přenesená",J156,0)</f>
        <v>0</v>
      </c>
      <c r="BH156" s="120">
        <f>IF(N156="sníž. přenesená",J156,0)</f>
        <v>0</v>
      </c>
      <c r="BI156" s="120">
        <f>IF(N156="nulová",J156,0)</f>
        <v>0</v>
      </c>
      <c r="BJ156" s="14" t="s">
        <v>81</v>
      </c>
      <c r="BK156" s="120">
        <f>ROUND(I156*H156,2)</f>
        <v>0</v>
      </c>
      <c r="BL156" s="14" t="s">
        <v>167</v>
      </c>
      <c r="BM156" s="119" t="s">
        <v>380</v>
      </c>
    </row>
    <row r="157" spans="2:65" s="1" customFormat="1">
      <c r="B157" s="26"/>
      <c r="D157" s="217" t="s">
        <v>142</v>
      </c>
      <c r="F157" s="218" t="s">
        <v>211</v>
      </c>
      <c r="L157" s="26"/>
      <c r="M157" s="121"/>
      <c r="T157" s="47"/>
      <c r="AT157" s="14" t="s">
        <v>142</v>
      </c>
      <c r="AU157" s="14" t="s">
        <v>83</v>
      </c>
    </row>
    <row r="158" spans="2:65" s="1" customFormat="1" ht="29.25">
      <c r="B158" s="26"/>
      <c r="D158" s="217" t="s">
        <v>143</v>
      </c>
      <c r="F158" s="219" t="s">
        <v>213</v>
      </c>
      <c r="L158" s="26"/>
      <c r="M158" s="121"/>
      <c r="T158" s="47"/>
      <c r="AT158" s="14" t="s">
        <v>143</v>
      </c>
      <c r="AU158" s="14" t="s">
        <v>83</v>
      </c>
    </row>
    <row r="159" spans="2:65" s="1" customFormat="1" ht="16.5" customHeight="1">
      <c r="B159" s="26"/>
      <c r="C159" s="212" t="s">
        <v>180</v>
      </c>
      <c r="D159" s="212" t="s">
        <v>136</v>
      </c>
      <c r="E159" s="213" t="s">
        <v>381</v>
      </c>
      <c r="F159" s="214" t="s">
        <v>243</v>
      </c>
      <c r="G159" s="215" t="s">
        <v>139</v>
      </c>
      <c r="H159" s="216">
        <v>1</v>
      </c>
      <c r="I159" s="224"/>
      <c r="J159" s="223">
        <f>ROUND(I159*H159,2)</f>
        <v>0</v>
      </c>
      <c r="K159" s="214" t="s">
        <v>3</v>
      </c>
      <c r="L159" s="26"/>
      <c r="M159" s="115" t="s">
        <v>3</v>
      </c>
      <c r="N159" s="116" t="s">
        <v>44</v>
      </c>
      <c r="O159" s="117">
        <v>0</v>
      </c>
      <c r="P159" s="117">
        <f>O159*H159</f>
        <v>0</v>
      </c>
      <c r="Q159" s="117">
        <v>0</v>
      </c>
      <c r="R159" s="117">
        <f>Q159*H159</f>
        <v>0</v>
      </c>
      <c r="S159" s="117">
        <v>0</v>
      </c>
      <c r="T159" s="118">
        <f>S159*H159</f>
        <v>0</v>
      </c>
      <c r="AR159" s="119" t="s">
        <v>167</v>
      </c>
      <c r="AT159" s="119" t="s">
        <v>136</v>
      </c>
      <c r="AU159" s="119" t="s">
        <v>83</v>
      </c>
      <c r="AY159" s="14" t="s">
        <v>133</v>
      </c>
      <c r="BE159" s="120">
        <f>IF(N159="základní",J159,0)</f>
        <v>0</v>
      </c>
      <c r="BF159" s="120">
        <f>IF(N159="snížená",J159,0)</f>
        <v>0</v>
      </c>
      <c r="BG159" s="120">
        <f>IF(N159="zákl. přenesená",J159,0)</f>
        <v>0</v>
      </c>
      <c r="BH159" s="120">
        <f>IF(N159="sníž. přenesená",J159,0)</f>
        <v>0</v>
      </c>
      <c r="BI159" s="120">
        <f>IF(N159="nulová",J159,0)</f>
        <v>0</v>
      </c>
      <c r="BJ159" s="14" t="s">
        <v>81</v>
      </c>
      <c r="BK159" s="120">
        <f>ROUND(I159*H159,2)</f>
        <v>0</v>
      </c>
      <c r="BL159" s="14" t="s">
        <v>167</v>
      </c>
      <c r="BM159" s="119" t="s">
        <v>336</v>
      </c>
    </row>
    <row r="160" spans="2:65" s="1" customFormat="1">
      <c r="B160" s="26"/>
      <c r="D160" s="217" t="s">
        <v>142</v>
      </c>
      <c r="F160" s="218" t="s">
        <v>243</v>
      </c>
      <c r="L160" s="26"/>
      <c r="M160" s="121"/>
      <c r="T160" s="47"/>
      <c r="AT160" s="14" t="s">
        <v>142</v>
      </c>
      <c r="AU160" s="14" t="s">
        <v>83</v>
      </c>
    </row>
    <row r="161" spans="2:65" s="1" customFormat="1" ht="29.25">
      <c r="B161" s="26"/>
      <c r="D161" s="217" t="s">
        <v>143</v>
      </c>
      <c r="F161" s="219" t="s">
        <v>213</v>
      </c>
      <c r="L161" s="26"/>
      <c r="M161" s="121"/>
      <c r="T161" s="47"/>
      <c r="AT161" s="14" t="s">
        <v>143</v>
      </c>
      <c r="AU161" s="14" t="s">
        <v>83</v>
      </c>
    </row>
    <row r="162" spans="2:65" s="1" customFormat="1" ht="16.5" customHeight="1">
      <c r="B162" s="26"/>
      <c r="C162" s="212" t="s">
        <v>339</v>
      </c>
      <c r="D162" s="212" t="s">
        <v>136</v>
      </c>
      <c r="E162" s="213" t="s">
        <v>382</v>
      </c>
      <c r="F162" s="214" t="s">
        <v>245</v>
      </c>
      <c r="G162" s="215" t="s">
        <v>139</v>
      </c>
      <c r="H162" s="216">
        <v>1</v>
      </c>
      <c r="I162" s="224"/>
      <c r="J162" s="223">
        <f>ROUND(I162*H162,2)</f>
        <v>0</v>
      </c>
      <c r="K162" s="214" t="s">
        <v>3</v>
      </c>
      <c r="L162" s="26"/>
      <c r="M162" s="115" t="s">
        <v>3</v>
      </c>
      <c r="N162" s="116" t="s">
        <v>44</v>
      </c>
      <c r="O162" s="117">
        <v>0</v>
      </c>
      <c r="P162" s="117">
        <f>O162*H162</f>
        <v>0</v>
      </c>
      <c r="Q162" s="117">
        <v>0</v>
      </c>
      <c r="R162" s="117">
        <f>Q162*H162</f>
        <v>0</v>
      </c>
      <c r="S162" s="117">
        <v>0</v>
      </c>
      <c r="T162" s="118">
        <f>S162*H162</f>
        <v>0</v>
      </c>
      <c r="AR162" s="119" t="s">
        <v>167</v>
      </c>
      <c r="AT162" s="119" t="s">
        <v>136</v>
      </c>
      <c r="AU162" s="119" t="s">
        <v>83</v>
      </c>
      <c r="AY162" s="14" t="s">
        <v>133</v>
      </c>
      <c r="BE162" s="120">
        <f>IF(N162="základní",J162,0)</f>
        <v>0</v>
      </c>
      <c r="BF162" s="120">
        <f>IF(N162="snížená",J162,0)</f>
        <v>0</v>
      </c>
      <c r="BG162" s="120">
        <f>IF(N162="zákl. přenesená",J162,0)</f>
        <v>0</v>
      </c>
      <c r="BH162" s="120">
        <f>IF(N162="sníž. přenesená",J162,0)</f>
        <v>0</v>
      </c>
      <c r="BI162" s="120">
        <f>IF(N162="nulová",J162,0)</f>
        <v>0</v>
      </c>
      <c r="BJ162" s="14" t="s">
        <v>81</v>
      </c>
      <c r="BK162" s="120">
        <f>ROUND(I162*H162,2)</f>
        <v>0</v>
      </c>
      <c r="BL162" s="14" t="s">
        <v>167</v>
      </c>
      <c r="BM162" s="119" t="s">
        <v>338</v>
      </c>
    </row>
    <row r="163" spans="2:65" s="1" customFormat="1">
      <c r="B163" s="26"/>
      <c r="D163" s="217" t="s">
        <v>142</v>
      </c>
      <c r="F163" s="218" t="s">
        <v>245</v>
      </c>
      <c r="L163" s="26"/>
      <c r="M163" s="121"/>
      <c r="T163" s="47"/>
      <c r="AT163" s="14" t="s">
        <v>142</v>
      </c>
      <c r="AU163" s="14" t="s">
        <v>83</v>
      </c>
    </row>
    <row r="164" spans="2:65" s="1" customFormat="1" ht="29.25">
      <c r="B164" s="26"/>
      <c r="D164" s="217" t="s">
        <v>143</v>
      </c>
      <c r="F164" s="219" t="s">
        <v>246</v>
      </c>
      <c r="L164" s="26"/>
      <c r="M164" s="121"/>
      <c r="T164" s="47"/>
      <c r="AT164" s="14" t="s">
        <v>143</v>
      </c>
      <c r="AU164" s="14" t="s">
        <v>83</v>
      </c>
    </row>
    <row r="165" spans="2:65" s="1" customFormat="1" ht="16.5" customHeight="1">
      <c r="B165" s="26"/>
      <c r="C165" s="212" t="s">
        <v>185</v>
      </c>
      <c r="D165" s="212" t="s">
        <v>136</v>
      </c>
      <c r="E165" s="213" t="s">
        <v>383</v>
      </c>
      <c r="F165" s="214" t="s">
        <v>215</v>
      </c>
      <c r="G165" s="215" t="s">
        <v>139</v>
      </c>
      <c r="H165" s="216">
        <v>1</v>
      </c>
      <c r="I165" s="224"/>
      <c r="J165" s="223">
        <f>ROUND(I165*H165,2)</f>
        <v>0</v>
      </c>
      <c r="K165" s="214" t="s">
        <v>3</v>
      </c>
      <c r="L165" s="26"/>
      <c r="M165" s="115" t="s">
        <v>3</v>
      </c>
      <c r="N165" s="116" t="s">
        <v>44</v>
      </c>
      <c r="O165" s="117">
        <v>0</v>
      </c>
      <c r="P165" s="117">
        <f>O165*H165</f>
        <v>0</v>
      </c>
      <c r="Q165" s="117">
        <v>0</v>
      </c>
      <c r="R165" s="117">
        <f>Q165*H165</f>
        <v>0</v>
      </c>
      <c r="S165" s="117">
        <v>0</v>
      </c>
      <c r="T165" s="118">
        <f>S165*H165</f>
        <v>0</v>
      </c>
      <c r="AR165" s="119" t="s">
        <v>167</v>
      </c>
      <c r="AT165" s="119" t="s">
        <v>136</v>
      </c>
      <c r="AU165" s="119" t="s">
        <v>83</v>
      </c>
      <c r="AY165" s="14" t="s">
        <v>133</v>
      </c>
      <c r="BE165" s="120">
        <f>IF(N165="základní",J165,0)</f>
        <v>0</v>
      </c>
      <c r="BF165" s="120">
        <f>IF(N165="snížená",J165,0)</f>
        <v>0</v>
      </c>
      <c r="BG165" s="120">
        <f>IF(N165="zákl. přenesená",J165,0)</f>
        <v>0</v>
      </c>
      <c r="BH165" s="120">
        <f>IF(N165="sníž. přenesená",J165,0)</f>
        <v>0</v>
      </c>
      <c r="BI165" s="120">
        <f>IF(N165="nulová",J165,0)</f>
        <v>0</v>
      </c>
      <c r="BJ165" s="14" t="s">
        <v>81</v>
      </c>
      <c r="BK165" s="120">
        <f>ROUND(I165*H165,2)</f>
        <v>0</v>
      </c>
      <c r="BL165" s="14" t="s">
        <v>167</v>
      </c>
      <c r="BM165" s="119" t="s">
        <v>341</v>
      </c>
    </row>
    <row r="166" spans="2:65" s="1" customFormat="1">
      <c r="B166" s="26"/>
      <c r="D166" s="217" t="s">
        <v>142</v>
      </c>
      <c r="F166" s="218" t="s">
        <v>215</v>
      </c>
      <c r="L166" s="26"/>
      <c r="M166" s="121"/>
      <c r="T166" s="47"/>
      <c r="AT166" s="14" t="s">
        <v>142</v>
      </c>
      <c r="AU166" s="14" t="s">
        <v>83</v>
      </c>
    </row>
    <row r="167" spans="2:65" s="1" customFormat="1" ht="19.5">
      <c r="B167" s="26"/>
      <c r="D167" s="217" t="s">
        <v>143</v>
      </c>
      <c r="F167" s="219" t="s">
        <v>217</v>
      </c>
      <c r="L167" s="26"/>
      <c r="M167" s="122"/>
      <c r="N167" s="123"/>
      <c r="O167" s="123"/>
      <c r="P167" s="123"/>
      <c r="Q167" s="123"/>
      <c r="R167" s="123"/>
      <c r="S167" s="123"/>
      <c r="T167" s="124"/>
      <c r="AT167" s="14" t="s">
        <v>143</v>
      </c>
      <c r="AU167" s="14" t="s">
        <v>83</v>
      </c>
    </row>
    <row r="168" spans="2:65" s="1" customFormat="1" ht="6.95" customHeight="1">
      <c r="B168" s="35"/>
      <c r="C168" s="36"/>
      <c r="D168" s="36"/>
      <c r="E168" s="36"/>
      <c r="F168" s="36"/>
      <c r="G168" s="36"/>
      <c r="H168" s="36"/>
      <c r="I168" s="36"/>
      <c r="J168" s="36"/>
      <c r="K168" s="36"/>
      <c r="L168" s="26"/>
    </row>
  </sheetData>
  <sheetProtection algorithmName="SHA-512" hashValue="7M4awJKkIX7d6Dy507mOB1z1CN3PN+r446xKVc8FlPvcgZy9vXGKHMDFB8osu65LW72HR0xtpeLm3EUEn2kCmg==" saltValue="Tdb1k1v4q4cV0QTMcamcRg==" spinCount="100000" sheet="1" objects="1" scenarios="1"/>
  <protectedRanges>
    <protectedRange sqref="I165 I162 I159 I156 I151 I148 I145 I141 I138 I135 I132 I129 I126 I123 I119 I116 I113 I110 I107 I104 I101 I98 I95 I90" name="Oblast1"/>
  </protectedRanges>
  <autoFilter ref="C86:K167" xr:uid="{00000000-0009-0000-0000-000006000000}"/>
  <mergeCells count="9">
    <mergeCell ref="E50:H50"/>
    <mergeCell ref="E77:H77"/>
    <mergeCell ref="E79:H79"/>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54"/>
  <sheetViews>
    <sheetView showGridLines="0" zoomScaleNormal="100" workbookViewId="0">
      <selection activeCell="D2" sqref="D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5" t="s">
        <v>6</v>
      </c>
      <c r="M2" s="226"/>
      <c r="N2" s="226"/>
      <c r="O2" s="226"/>
      <c r="P2" s="226"/>
      <c r="Q2" s="226"/>
      <c r="R2" s="226"/>
      <c r="S2" s="226"/>
      <c r="T2" s="226"/>
      <c r="U2" s="226"/>
      <c r="V2" s="226"/>
      <c r="AT2" s="14" t="s">
        <v>99</v>
      </c>
    </row>
    <row r="3" spans="2:46" ht="6.95" customHeight="1">
      <c r="B3" s="15"/>
      <c r="C3" s="16"/>
      <c r="D3" s="16"/>
      <c r="E3" s="16"/>
      <c r="F3" s="16"/>
      <c r="G3" s="16"/>
      <c r="H3" s="16"/>
      <c r="I3" s="16"/>
      <c r="J3" s="16"/>
      <c r="K3" s="16"/>
      <c r="L3" s="17"/>
      <c r="AT3" s="14" t="s">
        <v>83</v>
      </c>
    </row>
    <row r="4" spans="2:46" ht="24.95" customHeight="1">
      <c r="B4" s="17"/>
      <c r="D4" s="18" t="s">
        <v>103</v>
      </c>
      <c r="L4" s="17"/>
      <c r="M4" s="79" t="s">
        <v>11</v>
      </c>
      <c r="AT4" s="14" t="s">
        <v>4</v>
      </c>
    </row>
    <row r="5" spans="2:46" ht="6.95" customHeight="1">
      <c r="B5" s="17"/>
      <c r="L5" s="17"/>
    </row>
    <row r="6" spans="2:46" ht="12" customHeight="1">
      <c r="B6" s="17"/>
      <c r="D6" s="23" t="s">
        <v>15</v>
      </c>
      <c r="L6" s="17"/>
    </row>
    <row r="7" spans="2:46" ht="16.5" customHeight="1">
      <c r="B7" s="17"/>
      <c r="E7" s="259" t="str">
        <f>'Rekapitulace '!K6</f>
        <v>ZŠ a MŠ Okružní 1580/57, Aš - stavební úpravy</v>
      </c>
      <c r="F7" s="260"/>
      <c r="G7" s="260"/>
      <c r="H7" s="260"/>
      <c r="L7" s="17"/>
    </row>
    <row r="8" spans="2:46" s="1" customFormat="1" ht="12" customHeight="1">
      <c r="B8" s="26"/>
      <c r="D8" s="23" t="s">
        <v>104</v>
      </c>
      <c r="L8" s="26"/>
    </row>
    <row r="9" spans="2:46" s="1" customFormat="1" ht="16.5" customHeight="1">
      <c r="B9" s="26"/>
      <c r="E9" s="249" t="s">
        <v>384</v>
      </c>
      <c r="F9" s="258"/>
      <c r="G9" s="258"/>
      <c r="H9" s="258"/>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'!AN13</f>
        <v/>
      </c>
      <c r="L17" s="26"/>
    </row>
    <row r="18" spans="2:12" s="1" customFormat="1" ht="18" customHeight="1">
      <c r="B18" s="26"/>
      <c r="E18" s="234" t="str">
        <f>'Rekapitulace '!E14</f>
        <v xml:space="preserve"> </v>
      </c>
      <c r="F18" s="234"/>
      <c r="G18" s="234"/>
      <c r="H18" s="234"/>
      <c r="I18" s="23" t="s">
        <v>27</v>
      </c>
      <c r="J18" s="21" t="str">
        <f>'Rekapitulace '!AN14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36" t="s">
        <v>38</v>
      </c>
      <c r="F27" s="236"/>
      <c r="G27" s="236"/>
      <c r="H27" s="236"/>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ROUND(J86,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ROUND((SUM(BE86:BE153)),  2)</f>
        <v>0</v>
      </c>
      <c r="I33" s="83">
        <v>0.21</v>
      </c>
      <c r="J33" s="82">
        <f>ROUND(((SUM(BE86:BE153))*I33),  2)</f>
        <v>0</v>
      </c>
      <c r="L33" s="26"/>
    </row>
    <row r="34" spans="2:12" s="1" customFormat="1" ht="14.45" customHeight="1">
      <c r="B34" s="26"/>
      <c r="E34" s="23" t="s">
        <v>45</v>
      </c>
      <c r="F34" s="82">
        <f>ROUND((SUM(BF86:BF153)),  2)</f>
        <v>0</v>
      </c>
      <c r="I34" s="83">
        <v>0.12</v>
      </c>
      <c r="J34" s="82">
        <f>ROUND(((SUM(BF86:BF153))*I34),  2)</f>
        <v>0</v>
      </c>
      <c r="L34" s="26"/>
    </row>
    <row r="35" spans="2:12" s="1" customFormat="1" ht="14.45" hidden="1" customHeight="1">
      <c r="B35" s="26"/>
      <c r="E35" s="23" t="s">
        <v>46</v>
      </c>
      <c r="F35" s="82">
        <f>ROUND((SUM(BG86:BG153)),  2)</f>
        <v>0</v>
      </c>
      <c r="I35" s="83">
        <v>0.21</v>
      </c>
      <c r="J35" s="82">
        <f>0</f>
        <v>0</v>
      </c>
      <c r="L35" s="26"/>
    </row>
    <row r="36" spans="2:12" s="1" customFormat="1" ht="14.45" hidden="1" customHeight="1">
      <c r="B36" s="26"/>
      <c r="E36" s="23" t="s">
        <v>47</v>
      </c>
      <c r="F36" s="82">
        <f>ROUND((SUM(BH86:BH153)),  2)</f>
        <v>0</v>
      </c>
      <c r="I36" s="83">
        <v>0.12</v>
      </c>
      <c r="J36" s="82">
        <f>0</f>
        <v>0</v>
      </c>
      <c r="L36" s="26"/>
    </row>
    <row r="37" spans="2:12" s="1" customFormat="1" ht="14.45" hidden="1" customHeight="1">
      <c r="B37" s="26"/>
      <c r="E37" s="23" t="s">
        <v>48</v>
      </c>
      <c r="F37" s="82">
        <f>ROUND((SUM(BI86:BI153)),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106</v>
      </c>
      <c r="L45" s="26"/>
    </row>
    <row r="46" spans="2:12" s="1" customFormat="1" ht="6.95" customHeight="1">
      <c r="B46" s="26"/>
      <c r="L46" s="26"/>
    </row>
    <row r="47" spans="2:12" s="1" customFormat="1" ht="12" customHeight="1">
      <c r="B47" s="26"/>
      <c r="C47" s="23" t="s">
        <v>15</v>
      </c>
      <c r="L47" s="26"/>
    </row>
    <row r="48" spans="2:12" s="1" customFormat="1" ht="16.5" customHeight="1">
      <c r="B48" s="26"/>
      <c r="E48" s="259" t="str">
        <f>E7</f>
        <v>ZŠ a MŠ Okružní 1580/57, Aš - stavební úpravy</v>
      </c>
      <c r="F48" s="260"/>
      <c r="G48" s="260"/>
      <c r="H48" s="260"/>
      <c r="L48" s="26"/>
    </row>
    <row r="49" spans="2:47" s="1" customFormat="1" ht="12" customHeight="1">
      <c r="B49" s="26"/>
      <c r="C49" s="23" t="s">
        <v>104</v>
      </c>
      <c r="L49" s="26"/>
    </row>
    <row r="50" spans="2:47" s="1" customFormat="1" ht="16.5" customHeight="1">
      <c r="B50" s="26"/>
      <c r="E50" s="249" t="str">
        <f>E9</f>
        <v>3.02 - Jazyková učebna</v>
      </c>
      <c r="F50" s="258"/>
      <c r="G50" s="258"/>
      <c r="H50" s="258"/>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107</v>
      </c>
      <c r="D57" s="84"/>
      <c r="E57" s="84"/>
      <c r="F57" s="84"/>
      <c r="G57" s="84"/>
      <c r="H57" s="84"/>
      <c r="I57" s="84"/>
      <c r="J57" s="91" t="s">
        <v>108</v>
      </c>
      <c r="K57" s="84"/>
      <c r="L57" s="26"/>
    </row>
    <row r="58" spans="2:47" s="1" customFormat="1" ht="10.35" customHeight="1">
      <c r="B58" s="26"/>
      <c r="L58" s="26"/>
    </row>
    <row r="59" spans="2:47" s="1" customFormat="1" ht="22.9" customHeight="1">
      <c r="B59" s="26"/>
      <c r="C59" s="92" t="s">
        <v>71</v>
      </c>
      <c r="J59" s="57">
        <f>J86</f>
        <v>0</v>
      </c>
      <c r="L59" s="26"/>
      <c r="AU59" s="14" t="s">
        <v>109</v>
      </c>
    </row>
    <row r="60" spans="2:47" s="8" customFormat="1" ht="24.95" customHeight="1">
      <c r="B60" s="93"/>
      <c r="D60" s="94" t="s">
        <v>110</v>
      </c>
      <c r="E60" s="95"/>
      <c r="F60" s="95"/>
      <c r="G60" s="95"/>
      <c r="H60" s="95"/>
      <c r="I60" s="95"/>
      <c r="J60" s="96">
        <f>J87</f>
        <v>0</v>
      </c>
      <c r="L60" s="93"/>
    </row>
    <row r="61" spans="2:47" s="9" customFormat="1" ht="19.899999999999999" customHeight="1">
      <c r="B61" s="97"/>
      <c r="D61" s="98" t="s">
        <v>385</v>
      </c>
      <c r="E61" s="99"/>
      <c r="F61" s="99"/>
      <c r="G61" s="99"/>
      <c r="H61" s="99"/>
      <c r="I61" s="99"/>
      <c r="J61" s="100">
        <f>J88</f>
        <v>0</v>
      </c>
      <c r="L61" s="97"/>
    </row>
    <row r="62" spans="2:47" s="9" customFormat="1" ht="14.85" customHeight="1">
      <c r="B62" s="97"/>
      <c r="D62" s="98" t="s">
        <v>386</v>
      </c>
      <c r="E62" s="99"/>
      <c r="F62" s="99"/>
      <c r="G62" s="99"/>
      <c r="H62" s="99"/>
      <c r="I62" s="99"/>
      <c r="J62" s="100">
        <f>J89</f>
        <v>0</v>
      </c>
      <c r="L62" s="97"/>
    </row>
    <row r="63" spans="2:47" s="9" customFormat="1" ht="14.85" customHeight="1">
      <c r="B63" s="97"/>
      <c r="D63" s="98" t="s">
        <v>387</v>
      </c>
      <c r="E63" s="99"/>
      <c r="F63" s="99"/>
      <c r="G63" s="99"/>
      <c r="H63" s="99"/>
      <c r="I63" s="99"/>
      <c r="J63" s="100">
        <f>J111</f>
        <v>0</v>
      </c>
      <c r="L63" s="97"/>
    </row>
    <row r="64" spans="2:47" s="9" customFormat="1" ht="14.85" customHeight="1">
      <c r="B64" s="97"/>
      <c r="D64" s="98" t="s">
        <v>388</v>
      </c>
      <c r="E64" s="99"/>
      <c r="F64" s="99"/>
      <c r="G64" s="99"/>
      <c r="H64" s="99"/>
      <c r="I64" s="99"/>
      <c r="J64" s="100">
        <f>J133</f>
        <v>0</v>
      </c>
      <c r="L64" s="97"/>
    </row>
    <row r="65" spans="2:12" s="8" customFormat="1" ht="24.95" customHeight="1">
      <c r="B65" s="93"/>
      <c r="D65" s="94" t="s">
        <v>116</v>
      </c>
      <c r="E65" s="95"/>
      <c r="F65" s="95"/>
      <c r="G65" s="95"/>
      <c r="H65" s="95"/>
      <c r="I65" s="95"/>
      <c r="J65" s="96">
        <f>J146</f>
        <v>0</v>
      </c>
      <c r="L65" s="93"/>
    </row>
    <row r="66" spans="2:12" s="9" customFormat="1" ht="19.899999999999999" customHeight="1">
      <c r="B66" s="97"/>
      <c r="D66" s="98" t="s">
        <v>117</v>
      </c>
      <c r="E66" s="99"/>
      <c r="F66" s="99"/>
      <c r="G66" s="99"/>
      <c r="H66" s="99"/>
      <c r="I66" s="99"/>
      <c r="J66" s="100">
        <f>J147</f>
        <v>0</v>
      </c>
      <c r="L66" s="97"/>
    </row>
    <row r="67" spans="2:12" s="1" customFormat="1" ht="21.75" customHeight="1">
      <c r="B67" s="26"/>
      <c r="L67" s="26"/>
    </row>
    <row r="68" spans="2:12" s="1" customFormat="1" ht="6.95" customHeight="1">
      <c r="B68" s="35"/>
      <c r="C68" s="36"/>
      <c r="D68" s="36"/>
      <c r="E68" s="36"/>
      <c r="F68" s="36"/>
      <c r="G68" s="36"/>
      <c r="H68" s="36"/>
      <c r="I68" s="36"/>
      <c r="J68" s="36"/>
      <c r="K68" s="36"/>
      <c r="L68" s="26"/>
    </row>
    <row r="72" spans="2:12" s="1" customFormat="1" ht="6.95" customHeight="1">
      <c r="B72" s="37"/>
      <c r="C72" s="38"/>
      <c r="D72" s="38"/>
      <c r="E72" s="38"/>
      <c r="F72" s="38"/>
      <c r="G72" s="38"/>
      <c r="H72" s="38"/>
      <c r="I72" s="38"/>
      <c r="J72" s="38"/>
      <c r="K72" s="38"/>
      <c r="L72" s="26"/>
    </row>
    <row r="73" spans="2:12" s="1" customFormat="1" ht="24.95" customHeight="1">
      <c r="B73" s="26"/>
      <c r="C73" s="18" t="s">
        <v>118</v>
      </c>
      <c r="L73" s="26"/>
    </row>
    <row r="74" spans="2:12" s="1" customFormat="1" ht="6.95" customHeight="1">
      <c r="B74" s="26"/>
      <c r="L74" s="26"/>
    </row>
    <row r="75" spans="2:12" s="1" customFormat="1" ht="12" customHeight="1">
      <c r="B75" s="26"/>
      <c r="C75" s="23" t="s">
        <v>15</v>
      </c>
      <c r="L75" s="26"/>
    </row>
    <row r="76" spans="2:12" s="1" customFormat="1" ht="16.5" customHeight="1">
      <c r="B76" s="26"/>
      <c r="E76" s="259" t="str">
        <f>E7</f>
        <v>ZŠ a MŠ Okružní 1580/57, Aš - stavební úpravy</v>
      </c>
      <c r="F76" s="260"/>
      <c r="G76" s="260"/>
      <c r="H76" s="260"/>
      <c r="L76" s="26"/>
    </row>
    <row r="77" spans="2:12" s="1" customFormat="1" ht="12" customHeight="1">
      <c r="B77" s="26"/>
      <c r="C77" s="23" t="s">
        <v>104</v>
      </c>
      <c r="L77" s="26"/>
    </row>
    <row r="78" spans="2:12" s="1" customFormat="1" ht="16.5" customHeight="1">
      <c r="B78" s="26"/>
      <c r="E78" s="249" t="str">
        <f>E9</f>
        <v>3.02 - Jazyková učebna</v>
      </c>
      <c r="F78" s="258"/>
      <c r="G78" s="258"/>
      <c r="H78" s="258"/>
      <c r="L78" s="26"/>
    </row>
    <row r="79" spans="2:12" s="1" customFormat="1" ht="6.95" customHeight="1">
      <c r="B79" s="26"/>
      <c r="L79" s="26"/>
    </row>
    <row r="80" spans="2:12" s="1" customFormat="1" ht="12" customHeight="1">
      <c r="B80" s="26"/>
      <c r="C80" s="23" t="s">
        <v>19</v>
      </c>
      <c r="F80" s="21" t="str">
        <f>F12</f>
        <v>Aš</v>
      </c>
      <c r="I80" s="23" t="s">
        <v>21</v>
      </c>
      <c r="J80" s="43" t="str">
        <f>IF(J12="","",J12)</f>
        <v>5. 2. 2026</v>
      </c>
      <c r="L80" s="26"/>
    </row>
    <row r="81" spans="2:65" s="1" customFormat="1" ht="6.95" customHeight="1">
      <c r="B81" s="26"/>
      <c r="L81" s="26"/>
    </row>
    <row r="82" spans="2:65" s="1" customFormat="1" ht="15.2" customHeight="1">
      <c r="B82" s="26"/>
      <c r="C82" s="23" t="s">
        <v>23</v>
      </c>
      <c r="F82" s="21" t="str">
        <f>E15</f>
        <v>Město Aš</v>
      </c>
      <c r="I82" s="23" t="s">
        <v>30</v>
      </c>
      <c r="J82" s="24" t="str">
        <f>E21</f>
        <v>AVZ, Ing. Václav Zůna</v>
      </c>
      <c r="L82" s="26"/>
    </row>
    <row r="83" spans="2:65" s="1" customFormat="1" ht="15.2" customHeight="1">
      <c r="B83" s="26"/>
      <c r="C83" s="23" t="s">
        <v>28</v>
      </c>
      <c r="F83" s="21" t="str">
        <f>IF(E18="","",E18)</f>
        <v xml:space="preserve"> </v>
      </c>
      <c r="I83" s="23" t="s">
        <v>34</v>
      </c>
      <c r="J83" s="24" t="str">
        <f>E24</f>
        <v>Jakub Vilingr</v>
      </c>
      <c r="L83" s="26"/>
    </row>
    <row r="84" spans="2:65" s="1" customFormat="1" ht="10.35" customHeight="1">
      <c r="B84" s="26"/>
      <c r="L84" s="26"/>
    </row>
    <row r="85" spans="2:65" s="10" customFormat="1" ht="29.25" customHeight="1">
      <c r="B85" s="101"/>
      <c r="C85" s="102" t="s">
        <v>119</v>
      </c>
      <c r="D85" s="103" t="s">
        <v>58</v>
      </c>
      <c r="E85" s="103" t="s">
        <v>54</v>
      </c>
      <c r="F85" s="103" t="s">
        <v>55</v>
      </c>
      <c r="G85" s="103" t="s">
        <v>120</v>
      </c>
      <c r="H85" s="103" t="s">
        <v>121</v>
      </c>
      <c r="I85" s="103" t="s">
        <v>122</v>
      </c>
      <c r="J85" s="103" t="s">
        <v>108</v>
      </c>
      <c r="K85" s="104" t="s">
        <v>123</v>
      </c>
      <c r="L85" s="101"/>
      <c r="M85" s="50" t="s">
        <v>3</v>
      </c>
      <c r="N85" s="51" t="s">
        <v>43</v>
      </c>
      <c r="O85" s="51" t="s">
        <v>124</v>
      </c>
      <c r="P85" s="51" t="s">
        <v>125</v>
      </c>
      <c r="Q85" s="51" t="s">
        <v>126</v>
      </c>
      <c r="R85" s="51" t="s">
        <v>127</v>
      </c>
      <c r="S85" s="51" t="s">
        <v>128</v>
      </c>
      <c r="T85" s="52" t="s">
        <v>129</v>
      </c>
    </row>
    <row r="86" spans="2:65" s="1" customFormat="1" ht="22.9" customHeight="1">
      <c r="B86" s="26"/>
      <c r="C86" s="55" t="s">
        <v>130</v>
      </c>
      <c r="J86" s="220">
        <f>BK86</f>
        <v>0</v>
      </c>
      <c r="L86" s="26"/>
      <c r="M86" s="53"/>
      <c r="N86" s="44"/>
      <c r="O86" s="44"/>
      <c r="P86" s="105">
        <f>P87+P146</f>
        <v>0</v>
      </c>
      <c r="Q86" s="44"/>
      <c r="R86" s="105">
        <f>R87+R146</f>
        <v>0</v>
      </c>
      <c r="S86" s="44"/>
      <c r="T86" s="106">
        <f>T87+T146</f>
        <v>0</v>
      </c>
      <c r="AT86" s="14" t="s">
        <v>72</v>
      </c>
      <c r="AU86" s="14" t="s">
        <v>109</v>
      </c>
      <c r="BK86" s="107">
        <f>BK87+BK146</f>
        <v>0</v>
      </c>
    </row>
    <row r="87" spans="2:65" s="11" customFormat="1" ht="25.9" customHeight="1">
      <c r="B87" s="108"/>
      <c r="D87" s="109" t="s">
        <v>72</v>
      </c>
      <c r="E87" s="210" t="s">
        <v>131</v>
      </c>
      <c r="F87" s="210" t="s">
        <v>132</v>
      </c>
      <c r="J87" s="221">
        <f>BK87</f>
        <v>0</v>
      </c>
      <c r="L87" s="108"/>
      <c r="M87" s="110"/>
      <c r="P87" s="111">
        <f>P88</f>
        <v>0</v>
      </c>
      <c r="R87" s="111">
        <f>R88</f>
        <v>0</v>
      </c>
      <c r="T87" s="112">
        <f>T88</f>
        <v>0</v>
      </c>
      <c r="AR87" s="109" t="s">
        <v>81</v>
      </c>
      <c r="AT87" s="113" t="s">
        <v>72</v>
      </c>
      <c r="AU87" s="113" t="s">
        <v>73</v>
      </c>
      <c r="AY87" s="109" t="s">
        <v>133</v>
      </c>
      <c r="BK87" s="114">
        <f>BK88</f>
        <v>0</v>
      </c>
    </row>
    <row r="88" spans="2:65" s="11" customFormat="1" ht="22.9" customHeight="1">
      <c r="B88" s="108"/>
      <c r="D88" s="109" t="s">
        <v>72</v>
      </c>
      <c r="E88" s="211" t="s">
        <v>389</v>
      </c>
      <c r="F88" s="211" t="s">
        <v>155</v>
      </c>
      <c r="J88" s="222">
        <f>BK88</f>
        <v>0</v>
      </c>
      <c r="L88" s="108"/>
      <c r="M88" s="110"/>
      <c r="P88" s="111">
        <f>P89+P111+P133</f>
        <v>0</v>
      </c>
      <c r="R88" s="111">
        <f>R89+R111+R133</f>
        <v>0</v>
      </c>
      <c r="T88" s="112">
        <f>T89+T111+T133</f>
        <v>0</v>
      </c>
      <c r="AR88" s="109" t="s">
        <v>81</v>
      </c>
      <c r="AT88" s="113" t="s">
        <v>72</v>
      </c>
      <c r="AU88" s="113" t="s">
        <v>81</v>
      </c>
      <c r="AY88" s="109" t="s">
        <v>133</v>
      </c>
      <c r="BK88" s="114">
        <f>BK89+BK111+BK133</f>
        <v>0</v>
      </c>
    </row>
    <row r="89" spans="2:65" s="11" customFormat="1" ht="20.85" customHeight="1">
      <c r="B89" s="108"/>
      <c r="D89" s="109" t="s">
        <v>72</v>
      </c>
      <c r="E89" s="211" t="s">
        <v>390</v>
      </c>
      <c r="F89" s="211" t="s">
        <v>288</v>
      </c>
      <c r="J89" s="222">
        <f>BK89</f>
        <v>0</v>
      </c>
      <c r="L89" s="108"/>
      <c r="M89" s="110"/>
      <c r="P89" s="111">
        <f>SUM(P90:P110)</f>
        <v>0</v>
      </c>
      <c r="R89" s="111">
        <f>SUM(R90:R110)</f>
        <v>0</v>
      </c>
      <c r="T89" s="112">
        <f>SUM(T90:T110)</f>
        <v>0</v>
      </c>
      <c r="AR89" s="109" t="s">
        <v>81</v>
      </c>
      <c r="AT89" s="113" t="s">
        <v>72</v>
      </c>
      <c r="AU89" s="113" t="s">
        <v>83</v>
      </c>
      <c r="AY89" s="109" t="s">
        <v>133</v>
      </c>
      <c r="BK89" s="114">
        <f>SUM(BK90:BK110)</f>
        <v>0</v>
      </c>
    </row>
    <row r="90" spans="2:65" s="1" customFormat="1" ht="16.5" customHeight="1">
      <c r="B90" s="26"/>
      <c r="C90" s="212" t="s">
        <v>81</v>
      </c>
      <c r="D90" s="212" t="s">
        <v>136</v>
      </c>
      <c r="E90" s="213" t="s">
        <v>391</v>
      </c>
      <c r="F90" s="214" t="s">
        <v>392</v>
      </c>
      <c r="G90" s="215" t="s">
        <v>139</v>
      </c>
      <c r="H90" s="216">
        <v>1</v>
      </c>
      <c r="I90" s="224"/>
      <c r="J90" s="223">
        <f>ROUND(I90*H90,2)</f>
        <v>0</v>
      </c>
      <c r="K90" s="214" t="s">
        <v>3</v>
      </c>
      <c r="L90" s="26"/>
      <c r="M90" s="115" t="s">
        <v>3</v>
      </c>
      <c r="N90" s="116" t="s">
        <v>44</v>
      </c>
      <c r="O90" s="117">
        <v>0</v>
      </c>
      <c r="P90" s="117">
        <f>O90*H90</f>
        <v>0</v>
      </c>
      <c r="Q90" s="117">
        <v>0</v>
      </c>
      <c r="R90" s="117">
        <f>Q90*H90</f>
        <v>0</v>
      </c>
      <c r="S90" s="117">
        <v>0</v>
      </c>
      <c r="T90" s="118">
        <f>S90*H90</f>
        <v>0</v>
      </c>
      <c r="AR90" s="119" t="s">
        <v>140</v>
      </c>
      <c r="AT90" s="119" t="s">
        <v>136</v>
      </c>
      <c r="AU90" s="119" t="s">
        <v>150</v>
      </c>
      <c r="AY90" s="14" t="s">
        <v>133</v>
      </c>
      <c r="BE90" s="120">
        <f>IF(N90="základní",J90,0)</f>
        <v>0</v>
      </c>
      <c r="BF90" s="120">
        <f>IF(N90="snížená",J90,0)</f>
        <v>0</v>
      </c>
      <c r="BG90" s="120">
        <f>IF(N90="zákl. přenesená",J90,0)</f>
        <v>0</v>
      </c>
      <c r="BH90" s="120">
        <f>IF(N90="sníž. přenesená",J90,0)</f>
        <v>0</v>
      </c>
      <c r="BI90" s="120">
        <f>IF(N90="nulová",J90,0)</f>
        <v>0</v>
      </c>
      <c r="BJ90" s="14" t="s">
        <v>81</v>
      </c>
      <c r="BK90" s="120">
        <f>ROUND(I90*H90,2)</f>
        <v>0</v>
      </c>
      <c r="BL90" s="14" t="s">
        <v>140</v>
      </c>
      <c r="BM90" s="119" t="s">
        <v>182</v>
      </c>
    </row>
    <row r="91" spans="2:65" s="1" customFormat="1">
      <c r="B91" s="26"/>
      <c r="D91" s="217" t="s">
        <v>142</v>
      </c>
      <c r="F91" s="218" t="s">
        <v>392</v>
      </c>
      <c r="L91" s="26"/>
      <c r="M91" s="121"/>
      <c r="T91" s="47"/>
      <c r="AT91" s="14" t="s">
        <v>142</v>
      </c>
      <c r="AU91" s="14" t="s">
        <v>150</v>
      </c>
    </row>
    <row r="92" spans="2:65" s="1" customFormat="1" ht="107.25">
      <c r="B92" s="26"/>
      <c r="D92" s="217" t="s">
        <v>143</v>
      </c>
      <c r="F92" s="219" t="s">
        <v>393</v>
      </c>
      <c r="L92" s="26"/>
      <c r="M92" s="121"/>
      <c r="T92" s="47"/>
      <c r="AT92" s="14" t="s">
        <v>143</v>
      </c>
      <c r="AU92" s="14" t="s">
        <v>150</v>
      </c>
    </row>
    <row r="93" spans="2:65" s="1" customFormat="1" ht="16.5" customHeight="1">
      <c r="B93" s="26"/>
      <c r="C93" s="212" t="s">
        <v>83</v>
      </c>
      <c r="D93" s="212" t="s">
        <v>136</v>
      </c>
      <c r="E93" s="213" t="s">
        <v>394</v>
      </c>
      <c r="F93" s="214" t="s">
        <v>395</v>
      </c>
      <c r="G93" s="215" t="s">
        <v>139</v>
      </c>
      <c r="H93" s="216">
        <v>1</v>
      </c>
      <c r="I93" s="224"/>
      <c r="J93" s="223">
        <f>ROUND(I93*H93,2)</f>
        <v>0</v>
      </c>
      <c r="K93" s="214" t="s">
        <v>3</v>
      </c>
      <c r="L93" s="26"/>
      <c r="M93" s="115" t="s">
        <v>3</v>
      </c>
      <c r="N93" s="116" t="s">
        <v>44</v>
      </c>
      <c r="O93" s="117">
        <v>0</v>
      </c>
      <c r="P93" s="117">
        <f>O93*H93</f>
        <v>0</v>
      </c>
      <c r="Q93" s="117">
        <v>0</v>
      </c>
      <c r="R93" s="117">
        <f>Q93*H93</f>
        <v>0</v>
      </c>
      <c r="S93" s="117">
        <v>0</v>
      </c>
      <c r="T93" s="118">
        <f>S93*H93</f>
        <v>0</v>
      </c>
      <c r="AR93" s="119" t="s">
        <v>140</v>
      </c>
      <c r="AT93" s="119" t="s">
        <v>136</v>
      </c>
      <c r="AU93" s="119" t="s">
        <v>150</v>
      </c>
      <c r="AY93" s="14" t="s">
        <v>133</v>
      </c>
      <c r="BE93" s="120">
        <f>IF(N93="základní",J93,0)</f>
        <v>0</v>
      </c>
      <c r="BF93" s="120">
        <f>IF(N93="snížená",J93,0)</f>
        <v>0</v>
      </c>
      <c r="BG93" s="120">
        <f>IF(N93="zákl. přenesená",J93,0)</f>
        <v>0</v>
      </c>
      <c r="BH93" s="120">
        <f>IF(N93="sníž. přenesená",J93,0)</f>
        <v>0</v>
      </c>
      <c r="BI93" s="120">
        <f>IF(N93="nulová",J93,0)</f>
        <v>0</v>
      </c>
      <c r="BJ93" s="14" t="s">
        <v>81</v>
      </c>
      <c r="BK93" s="120">
        <f>ROUND(I93*H93,2)</f>
        <v>0</v>
      </c>
      <c r="BL93" s="14" t="s">
        <v>140</v>
      </c>
      <c r="BM93" s="119" t="s">
        <v>9</v>
      </c>
    </row>
    <row r="94" spans="2:65" s="1" customFormat="1">
      <c r="B94" s="26"/>
      <c r="D94" s="217" t="s">
        <v>142</v>
      </c>
      <c r="F94" s="218" t="s">
        <v>395</v>
      </c>
      <c r="L94" s="26"/>
      <c r="M94" s="121"/>
      <c r="T94" s="47"/>
      <c r="AT94" s="14" t="s">
        <v>142</v>
      </c>
      <c r="AU94" s="14" t="s">
        <v>150</v>
      </c>
    </row>
    <row r="95" spans="2:65" s="1" customFormat="1" ht="97.5">
      <c r="B95" s="26"/>
      <c r="D95" s="217" t="s">
        <v>143</v>
      </c>
      <c r="F95" s="219" t="s">
        <v>396</v>
      </c>
      <c r="L95" s="26"/>
      <c r="M95" s="121"/>
      <c r="T95" s="47"/>
      <c r="AT95" s="14" t="s">
        <v>143</v>
      </c>
      <c r="AU95" s="14" t="s">
        <v>150</v>
      </c>
    </row>
    <row r="96" spans="2:65" s="1" customFormat="1" ht="16.5" customHeight="1">
      <c r="B96" s="26"/>
      <c r="C96" s="212" t="s">
        <v>150</v>
      </c>
      <c r="D96" s="212" t="s">
        <v>136</v>
      </c>
      <c r="E96" s="213" t="s">
        <v>397</v>
      </c>
      <c r="F96" s="214" t="s">
        <v>398</v>
      </c>
      <c r="G96" s="215" t="s">
        <v>139</v>
      </c>
      <c r="H96" s="216">
        <v>16</v>
      </c>
      <c r="I96" s="224"/>
      <c r="J96" s="223">
        <f>ROUND(I96*H96,2)</f>
        <v>0</v>
      </c>
      <c r="K96" s="214" t="s">
        <v>3</v>
      </c>
      <c r="L96" s="26"/>
      <c r="M96" s="115" t="s">
        <v>3</v>
      </c>
      <c r="N96" s="116" t="s">
        <v>44</v>
      </c>
      <c r="O96" s="117">
        <v>0</v>
      </c>
      <c r="P96" s="117">
        <f>O96*H96</f>
        <v>0</v>
      </c>
      <c r="Q96" s="117">
        <v>0</v>
      </c>
      <c r="R96" s="117">
        <f>Q96*H96</f>
        <v>0</v>
      </c>
      <c r="S96" s="117">
        <v>0</v>
      </c>
      <c r="T96" s="118">
        <f>S96*H96</f>
        <v>0</v>
      </c>
      <c r="AR96" s="119" t="s">
        <v>140</v>
      </c>
      <c r="AT96" s="119" t="s">
        <v>136</v>
      </c>
      <c r="AU96" s="119" t="s">
        <v>150</v>
      </c>
      <c r="AY96" s="14" t="s">
        <v>133</v>
      </c>
      <c r="BE96" s="120">
        <f>IF(N96="základní",J96,0)</f>
        <v>0</v>
      </c>
      <c r="BF96" s="120">
        <f>IF(N96="snížená",J96,0)</f>
        <v>0</v>
      </c>
      <c r="BG96" s="120">
        <f>IF(N96="zákl. přenesená",J96,0)</f>
        <v>0</v>
      </c>
      <c r="BH96" s="120">
        <f>IF(N96="sníž. přenesená",J96,0)</f>
        <v>0</v>
      </c>
      <c r="BI96" s="120">
        <f>IF(N96="nulová",J96,0)</f>
        <v>0</v>
      </c>
      <c r="BJ96" s="14" t="s">
        <v>81</v>
      </c>
      <c r="BK96" s="120">
        <f>ROUND(I96*H96,2)</f>
        <v>0</v>
      </c>
      <c r="BL96" s="14" t="s">
        <v>140</v>
      </c>
      <c r="BM96" s="119" t="s">
        <v>163</v>
      </c>
    </row>
    <row r="97" spans="2:65" s="1" customFormat="1">
      <c r="B97" s="26"/>
      <c r="D97" s="217" t="s">
        <v>142</v>
      </c>
      <c r="F97" s="218" t="s">
        <v>398</v>
      </c>
      <c r="L97" s="26"/>
      <c r="M97" s="121"/>
      <c r="T97" s="47"/>
      <c r="AT97" s="14" t="s">
        <v>142</v>
      </c>
      <c r="AU97" s="14" t="s">
        <v>150</v>
      </c>
    </row>
    <row r="98" spans="2:65" s="1" customFormat="1" ht="58.5">
      <c r="B98" s="26"/>
      <c r="D98" s="217" t="s">
        <v>143</v>
      </c>
      <c r="F98" s="219" t="s">
        <v>399</v>
      </c>
      <c r="L98" s="26"/>
      <c r="M98" s="121"/>
      <c r="T98" s="47"/>
      <c r="AT98" s="14" t="s">
        <v>143</v>
      </c>
      <c r="AU98" s="14" t="s">
        <v>150</v>
      </c>
    </row>
    <row r="99" spans="2:65" s="1" customFormat="1" ht="16.5" customHeight="1">
      <c r="B99" s="26"/>
      <c r="C99" s="212" t="s">
        <v>140</v>
      </c>
      <c r="D99" s="212" t="s">
        <v>136</v>
      </c>
      <c r="E99" s="213" t="s">
        <v>400</v>
      </c>
      <c r="F99" s="214" t="s">
        <v>401</v>
      </c>
      <c r="G99" s="215" t="s">
        <v>139</v>
      </c>
      <c r="H99" s="216">
        <v>1</v>
      </c>
      <c r="I99" s="224"/>
      <c r="J99" s="223">
        <f>ROUND(I99*H99,2)</f>
        <v>0</v>
      </c>
      <c r="K99" s="214" t="s">
        <v>3</v>
      </c>
      <c r="L99" s="26"/>
      <c r="M99" s="115" t="s">
        <v>3</v>
      </c>
      <c r="N99" s="116" t="s">
        <v>44</v>
      </c>
      <c r="O99" s="117">
        <v>0</v>
      </c>
      <c r="P99" s="117">
        <f>O99*H99</f>
        <v>0</v>
      </c>
      <c r="Q99" s="117">
        <v>0</v>
      </c>
      <c r="R99" s="117">
        <f>Q99*H99</f>
        <v>0</v>
      </c>
      <c r="S99" s="117">
        <v>0</v>
      </c>
      <c r="T99" s="118">
        <f>S99*H99</f>
        <v>0</v>
      </c>
      <c r="AR99" s="119" t="s">
        <v>140</v>
      </c>
      <c r="AT99" s="119" t="s">
        <v>136</v>
      </c>
      <c r="AU99" s="119" t="s">
        <v>150</v>
      </c>
      <c r="AY99" s="14" t="s">
        <v>133</v>
      </c>
      <c r="BE99" s="120">
        <f>IF(N99="základní",J99,0)</f>
        <v>0</v>
      </c>
      <c r="BF99" s="120">
        <f>IF(N99="snížená",J99,0)</f>
        <v>0</v>
      </c>
      <c r="BG99" s="120">
        <f>IF(N99="zákl. přenesená",J99,0)</f>
        <v>0</v>
      </c>
      <c r="BH99" s="120">
        <f>IF(N99="sníž. přenesená",J99,0)</f>
        <v>0</v>
      </c>
      <c r="BI99" s="120">
        <f>IF(N99="nulová",J99,0)</f>
        <v>0</v>
      </c>
      <c r="BJ99" s="14" t="s">
        <v>81</v>
      </c>
      <c r="BK99" s="120">
        <f>ROUND(I99*H99,2)</f>
        <v>0</v>
      </c>
      <c r="BL99" s="14" t="s">
        <v>140</v>
      </c>
      <c r="BM99" s="119" t="s">
        <v>167</v>
      </c>
    </row>
    <row r="100" spans="2:65" s="1" customFormat="1">
      <c r="B100" s="26"/>
      <c r="D100" s="217" t="s">
        <v>142</v>
      </c>
      <c r="F100" s="218" t="s">
        <v>401</v>
      </c>
      <c r="L100" s="26"/>
      <c r="M100" s="121"/>
      <c r="T100" s="47"/>
      <c r="AT100" s="14" t="s">
        <v>142</v>
      </c>
      <c r="AU100" s="14" t="s">
        <v>150</v>
      </c>
    </row>
    <row r="101" spans="2:65" s="1" customFormat="1" ht="19.5">
      <c r="B101" s="26"/>
      <c r="D101" s="217" t="s">
        <v>143</v>
      </c>
      <c r="F101" s="219" t="s">
        <v>402</v>
      </c>
      <c r="L101" s="26"/>
      <c r="M101" s="121"/>
      <c r="T101" s="47"/>
      <c r="AT101" s="14" t="s">
        <v>143</v>
      </c>
      <c r="AU101" s="14" t="s">
        <v>150</v>
      </c>
    </row>
    <row r="102" spans="2:65" s="1" customFormat="1" ht="16.5" customHeight="1">
      <c r="B102" s="26"/>
      <c r="C102" s="212" t="s">
        <v>160</v>
      </c>
      <c r="D102" s="212" t="s">
        <v>136</v>
      </c>
      <c r="E102" s="213" t="s">
        <v>403</v>
      </c>
      <c r="F102" s="214" t="s">
        <v>404</v>
      </c>
      <c r="G102" s="215" t="s">
        <v>139</v>
      </c>
      <c r="H102" s="216">
        <v>1</v>
      </c>
      <c r="I102" s="224"/>
      <c r="J102" s="223">
        <f>ROUND(I102*H102,2)</f>
        <v>0</v>
      </c>
      <c r="K102" s="214" t="s">
        <v>3</v>
      </c>
      <c r="L102" s="26"/>
      <c r="M102" s="115" t="s">
        <v>3</v>
      </c>
      <c r="N102" s="116" t="s">
        <v>44</v>
      </c>
      <c r="O102" s="117">
        <v>0</v>
      </c>
      <c r="P102" s="117">
        <f>O102*H102</f>
        <v>0</v>
      </c>
      <c r="Q102" s="117">
        <v>0</v>
      </c>
      <c r="R102" s="117">
        <f>Q102*H102</f>
        <v>0</v>
      </c>
      <c r="S102" s="117">
        <v>0</v>
      </c>
      <c r="T102" s="118">
        <f>S102*H102</f>
        <v>0</v>
      </c>
      <c r="AR102" s="119" t="s">
        <v>140</v>
      </c>
      <c r="AT102" s="119" t="s">
        <v>136</v>
      </c>
      <c r="AU102" s="119" t="s">
        <v>150</v>
      </c>
      <c r="AY102" s="14" t="s">
        <v>133</v>
      </c>
      <c r="BE102" s="120">
        <f>IF(N102="základní",J102,0)</f>
        <v>0</v>
      </c>
      <c r="BF102" s="120">
        <f>IF(N102="snížená",J102,0)</f>
        <v>0</v>
      </c>
      <c r="BG102" s="120">
        <f>IF(N102="zákl. přenesená",J102,0)</f>
        <v>0</v>
      </c>
      <c r="BH102" s="120">
        <f>IF(N102="sníž. přenesená",J102,0)</f>
        <v>0</v>
      </c>
      <c r="BI102" s="120">
        <f>IF(N102="nulová",J102,0)</f>
        <v>0</v>
      </c>
      <c r="BJ102" s="14" t="s">
        <v>81</v>
      </c>
      <c r="BK102" s="120">
        <f>ROUND(I102*H102,2)</f>
        <v>0</v>
      </c>
      <c r="BL102" s="14" t="s">
        <v>140</v>
      </c>
      <c r="BM102" s="119" t="s">
        <v>171</v>
      </c>
    </row>
    <row r="103" spans="2:65" s="1" customFormat="1">
      <c r="B103" s="26"/>
      <c r="D103" s="217" t="s">
        <v>142</v>
      </c>
      <c r="F103" s="218" t="s">
        <v>404</v>
      </c>
      <c r="L103" s="26"/>
      <c r="M103" s="121"/>
      <c r="T103" s="47"/>
      <c r="AT103" s="14" t="s">
        <v>142</v>
      </c>
      <c r="AU103" s="14" t="s">
        <v>150</v>
      </c>
    </row>
    <row r="104" spans="2:65" s="1" customFormat="1" ht="19.5">
      <c r="B104" s="26"/>
      <c r="D104" s="217" t="s">
        <v>143</v>
      </c>
      <c r="F104" s="219" t="s">
        <v>405</v>
      </c>
      <c r="L104" s="26"/>
      <c r="M104" s="121"/>
      <c r="T104" s="47"/>
      <c r="AT104" s="14" t="s">
        <v>143</v>
      </c>
      <c r="AU104" s="14" t="s">
        <v>150</v>
      </c>
    </row>
    <row r="105" spans="2:65" s="1" customFormat="1" ht="16.5" customHeight="1">
      <c r="B105" s="26"/>
      <c r="C105" s="212" t="s">
        <v>164</v>
      </c>
      <c r="D105" s="212" t="s">
        <v>136</v>
      </c>
      <c r="E105" s="213" t="s">
        <v>406</v>
      </c>
      <c r="F105" s="214" t="s">
        <v>407</v>
      </c>
      <c r="G105" s="215" t="s">
        <v>139</v>
      </c>
      <c r="H105" s="216">
        <v>1</v>
      </c>
      <c r="I105" s="224"/>
      <c r="J105" s="223">
        <f>ROUND(I105*H105,2)</f>
        <v>0</v>
      </c>
      <c r="K105" s="214" t="s">
        <v>3</v>
      </c>
      <c r="L105" s="26"/>
      <c r="M105" s="115" t="s">
        <v>3</v>
      </c>
      <c r="N105" s="116" t="s">
        <v>44</v>
      </c>
      <c r="O105" s="117">
        <v>0</v>
      </c>
      <c r="P105" s="117">
        <f>O105*H105</f>
        <v>0</v>
      </c>
      <c r="Q105" s="117">
        <v>0</v>
      </c>
      <c r="R105" s="117">
        <f>Q105*H105</f>
        <v>0</v>
      </c>
      <c r="S105" s="117">
        <v>0</v>
      </c>
      <c r="T105" s="118">
        <f>S105*H105</f>
        <v>0</v>
      </c>
      <c r="AR105" s="119" t="s">
        <v>140</v>
      </c>
      <c r="AT105" s="119" t="s">
        <v>136</v>
      </c>
      <c r="AU105" s="119" t="s">
        <v>150</v>
      </c>
      <c r="AY105" s="14" t="s">
        <v>133</v>
      </c>
      <c r="BE105" s="120">
        <f>IF(N105="základní",J105,0)</f>
        <v>0</v>
      </c>
      <c r="BF105" s="120">
        <f>IF(N105="snížená",J105,0)</f>
        <v>0</v>
      </c>
      <c r="BG105" s="120">
        <f>IF(N105="zákl. přenesená",J105,0)</f>
        <v>0</v>
      </c>
      <c r="BH105" s="120">
        <f>IF(N105="sníž. přenesená",J105,0)</f>
        <v>0</v>
      </c>
      <c r="BI105" s="120">
        <f>IF(N105="nulová",J105,0)</f>
        <v>0</v>
      </c>
      <c r="BJ105" s="14" t="s">
        <v>81</v>
      </c>
      <c r="BK105" s="120">
        <f>ROUND(I105*H105,2)</f>
        <v>0</v>
      </c>
      <c r="BL105" s="14" t="s">
        <v>140</v>
      </c>
      <c r="BM105" s="119" t="s">
        <v>175</v>
      </c>
    </row>
    <row r="106" spans="2:65" s="1" customFormat="1">
      <c r="B106" s="26"/>
      <c r="D106" s="217" t="s">
        <v>142</v>
      </c>
      <c r="F106" s="218" t="s">
        <v>407</v>
      </c>
      <c r="L106" s="26"/>
      <c r="M106" s="121"/>
      <c r="T106" s="47"/>
      <c r="AT106" s="14" t="s">
        <v>142</v>
      </c>
      <c r="AU106" s="14" t="s">
        <v>150</v>
      </c>
    </row>
    <row r="107" spans="2:65" s="1" customFormat="1" ht="48.75">
      <c r="B107" s="26"/>
      <c r="D107" s="217" t="s">
        <v>143</v>
      </c>
      <c r="F107" s="219" t="s">
        <v>408</v>
      </c>
      <c r="L107" s="26"/>
      <c r="M107" s="121"/>
      <c r="T107" s="47"/>
      <c r="AT107" s="14" t="s">
        <v>143</v>
      </c>
      <c r="AU107" s="14" t="s">
        <v>150</v>
      </c>
    </row>
    <row r="108" spans="2:65" s="1" customFormat="1" ht="16.5" customHeight="1">
      <c r="B108" s="26"/>
      <c r="C108" s="212" t="s">
        <v>168</v>
      </c>
      <c r="D108" s="212" t="s">
        <v>136</v>
      </c>
      <c r="E108" s="213" t="s">
        <v>409</v>
      </c>
      <c r="F108" s="214" t="s">
        <v>410</v>
      </c>
      <c r="G108" s="215" t="s">
        <v>139</v>
      </c>
      <c r="H108" s="216">
        <v>1</v>
      </c>
      <c r="I108" s="224"/>
      <c r="J108" s="223">
        <f>ROUND(I108*H108,2)</f>
        <v>0</v>
      </c>
      <c r="K108" s="214" t="s">
        <v>3</v>
      </c>
      <c r="L108" s="26"/>
      <c r="M108" s="115" t="s">
        <v>3</v>
      </c>
      <c r="N108" s="116" t="s">
        <v>44</v>
      </c>
      <c r="O108" s="117">
        <v>0</v>
      </c>
      <c r="P108" s="117">
        <f>O108*H108</f>
        <v>0</v>
      </c>
      <c r="Q108" s="117">
        <v>0</v>
      </c>
      <c r="R108" s="117">
        <f>Q108*H108</f>
        <v>0</v>
      </c>
      <c r="S108" s="117">
        <v>0</v>
      </c>
      <c r="T108" s="118">
        <f>S108*H108</f>
        <v>0</v>
      </c>
      <c r="AR108" s="119" t="s">
        <v>140</v>
      </c>
      <c r="AT108" s="119" t="s">
        <v>136</v>
      </c>
      <c r="AU108" s="119" t="s">
        <v>150</v>
      </c>
      <c r="AY108" s="14" t="s">
        <v>133</v>
      </c>
      <c r="BE108" s="120">
        <f>IF(N108="základní",J108,0)</f>
        <v>0</v>
      </c>
      <c r="BF108" s="120">
        <f>IF(N108="snížená",J108,0)</f>
        <v>0</v>
      </c>
      <c r="BG108" s="120">
        <f>IF(N108="zákl. přenesená",J108,0)</f>
        <v>0</v>
      </c>
      <c r="BH108" s="120">
        <f>IF(N108="sníž. přenesená",J108,0)</f>
        <v>0</v>
      </c>
      <c r="BI108" s="120">
        <f>IF(N108="nulová",J108,0)</f>
        <v>0</v>
      </c>
      <c r="BJ108" s="14" t="s">
        <v>81</v>
      </c>
      <c r="BK108" s="120">
        <f>ROUND(I108*H108,2)</f>
        <v>0</v>
      </c>
      <c r="BL108" s="14" t="s">
        <v>140</v>
      </c>
      <c r="BM108" s="119" t="s">
        <v>180</v>
      </c>
    </row>
    <row r="109" spans="2:65" s="1" customFormat="1">
      <c r="B109" s="26"/>
      <c r="D109" s="217" t="s">
        <v>142</v>
      </c>
      <c r="F109" s="218" t="s">
        <v>410</v>
      </c>
      <c r="L109" s="26"/>
      <c r="M109" s="121"/>
      <c r="T109" s="47"/>
      <c r="AT109" s="14" t="s">
        <v>142</v>
      </c>
      <c r="AU109" s="14" t="s">
        <v>150</v>
      </c>
    </row>
    <row r="110" spans="2:65" s="1" customFormat="1" ht="39">
      <c r="B110" s="26"/>
      <c r="D110" s="217" t="s">
        <v>143</v>
      </c>
      <c r="F110" s="219" t="s">
        <v>411</v>
      </c>
      <c r="L110" s="26"/>
      <c r="M110" s="121"/>
      <c r="T110" s="47"/>
      <c r="AT110" s="14" t="s">
        <v>143</v>
      </c>
      <c r="AU110" s="14" t="s">
        <v>150</v>
      </c>
    </row>
    <row r="111" spans="2:65" s="11" customFormat="1" ht="20.85" customHeight="1">
      <c r="B111" s="108"/>
      <c r="D111" s="109" t="s">
        <v>72</v>
      </c>
      <c r="E111" s="211" t="s">
        <v>412</v>
      </c>
      <c r="F111" s="211" t="s">
        <v>157</v>
      </c>
      <c r="J111" s="222">
        <f>BK111</f>
        <v>0</v>
      </c>
      <c r="L111" s="108"/>
      <c r="M111" s="110"/>
      <c r="P111" s="111">
        <f>SUM(P112:P132)</f>
        <v>0</v>
      </c>
      <c r="R111" s="111">
        <f>SUM(R112:R132)</f>
        <v>0</v>
      </c>
      <c r="T111" s="112">
        <f>SUM(T112:T132)</f>
        <v>0</v>
      </c>
      <c r="AR111" s="109" t="s">
        <v>81</v>
      </c>
      <c r="AT111" s="113" t="s">
        <v>72</v>
      </c>
      <c r="AU111" s="113" t="s">
        <v>83</v>
      </c>
      <c r="AY111" s="109" t="s">
        <v>133</v>
      </c>
      <c r="BK111" s="114">
        <f>SUM(BK112:BK132)</f>
        <v>0</v>
      </c>
    </row>
    <row r="112" spans="2:65" s="1" customFormat="1" ht="16.5" customHeight="1">
      <c r="B112" s="26"/>
      <c r="C112" s="212" t="s">
        <v>153</v>
      </c>
      <c r="D112" s="212" t="s">
        <v>136</v>
      </c>
      <c r="E112" s="213" t="s">
        <v>413</v>
      </c>
      <c r="F112" s="214" t="s">
        <v>159</v>
      </c>
      <c r="G112" s="215" t="s">
        <v>139</v>
      </c>
      <c r="H112" s="216">
        <v>1</v>
      </c>
      <c r="I112" s="224"/>
      <c r="J112" s="223">
        <f>ROUND(I112*H112,2)</f>
        <v>0</v>
      </c>
      <c r="K112" s="214" t="s">
        <v>3</v>
      </c>
      <c r="L112" s="26"/>
      <c r="M112" s="115" t="s">
        <v>3</v>
      </c>
      <c r="N112" s="116" t="s">
        <v>44</v>
      </c>
      <c r="O112" s="117">
        <v>0</v>
      </c>
      <c r="P112" s="117">
        <f>O112*H112</f>
        <v>0</v>
      </c>
      <c r="Q112" s="117">
        <v>0</v>
      </c>
      <c r="R112" s="117">
        <f>Q112*H112</f>
        <v>0</v>
      </c>
      <c r="S112" s="117">
        <v>0</v>
      </c>
      <c r="T112" s="118">
        <f>S112*H112</f>
        <v>0</v>
      </c>
      <c r="AR112" s="119" t="s">
        <v>140</v>
      </c>
      <c r="AT112" s="119" t="s">
        <v>136</v>
      </c>
      <c r="AU112" s="119" t="s">
        <v>150</v>
      </c>
      <c r="AY112" s="14" t="s">
        <v>133</v>
      </c>
      <c r="BE112" s="120">
        <f>IF(N112="základní",J112,0)</f>
        <v>0</v>
      </c>
      <c r="BF112" s="120">
        <f>IF(N112="snížená",J112,0)</f>
        <v>0</v>
      </c>
      <c r="BG112" s="120">
        <f>IF(N112="zákl. přenesená",J112,0)</f>
        <v>0</v>
      </c>
      <c r="BH112" s="120">
        <f>IF(N112="sníž. přenesená",J112,0)</f>
        <v>0</v>
      </c>
      <c r="BI112" s="120">
        <f>IF(N112="nulová",J112,0)</f>
        <v>0</v>
      </c>
      <c r="BJ112" s="14" t="s">
        <v>81</v>
      </c>
      <c r="BK112" s="120">
        <f>ROUND(I112*H112,2)</f>
        <v>0</v>
      </c>
      <c r="BL112" s="14" t="s">
        <v>140</v>
      </c>
      <c r="BM112" s="119" t="s">
        <v>185</v>
      </c>
    </row>
    <row r="113" spans="2:65" s="1" customFormat="1">
      <c r="B113" s="26"/>
      <c r="D113" s="217" t="s">
        <v>142</v>
      </c>
      <c r="F113" s="218" t="s">
        <v>159</v>
      </c>
      <c r="L113" s="26"/>
      <c r="M113" s="121"/>
      <c r="T113" s="47"/>
      <c r="AT113" s="14" t="s">
        <v>142</v>
      </c>
      <c r="AU113" s="14" t="s">
        <v>150</v>
      </c>
    </row>
    <row r="114" spans="2:65" s="1" customFormat="1" ht="399.75">
      <c r="B114" s="26"/>
      <c r="D114" s="217" t="s">
        <v>143</v>
      </c>
      <c r="F114" s="219" t="s">
        <v>632</v>
      </c>
      <c r="L114" s="26"/>
      <c r="M114" s="121"/>
      <c r="T114" s="47"/>
      <c r="AT114" s="14" t="s">
        <v>143</v>
      </c>
      <c r="AU114" s="14" t="s">
        <v>150</v>
      </c>
    </row>
    <row r="115" spans="2:65" s="1" customFormat="1" ht="16.5" customHeight="1">
      <c r="B115" s="26"/>
      <c r="C115" s="212" t="s">
        <v>177</v>
      </c>
      <c r="D115" s="212" t="s">
        <v>136</v>
      </c>
      <c r="E115" s="213" t="s">
        <v>414</v>
      </c>
      <c r="F115" s="214" t="s">
        <v>162</v>
      </c>
      <c r="G115" s="215" t="s">
        <v>139</v>
      </c>
      <c r="H115" s="216">
        <v>1</v>
      </c>
      <c r="I115" s="224"/>
      <c r="J115" s="223">
        <f>ROUND(I115*H115,2)</f>
        <v>0</v>
      </c>
      <c r="K115" s="214" t="s">
        <v>3</v>
      </c>
      <c r="L115" s="26"/>
      <c r="M115" s="115" t="s">
        <v>3</v>
      </c>
      <c r="N115" s="116" t="s">
        <v>44</v>
      </c>
      <c r="O115" s="117">
        <v>0</v>
      </c>
      <c r="P115" s="117">
        <f>O115*H115</f>
        <v>0</v>
      </c>
      <c r="Q115" s="117">
        <v>0</v>
      </c>
      <c r="R115" s="117">
        <f>Q115*H115</f>
        <v>0</v>
      </c>
      <c r="S115" s="117">
        <v>0</v>
      </c>
      <c r="T115" s="118">
        <f>S115*H115</f>
        <v>0</v>
      </c>
      <c r="AR115" s="119" t="s">
        <v>140</v>
      </c>
      <c r="AT115" s="119" t="s">
        <v>136</v>
      </c>
      <c r="AU115" s="119" t="s">
        <v>150</v>
      </c>
      <c r="AY115" s="14" t="s">
        <v>133</v>
      </c>
      <c r="BE115" s="120">
        <f>IF(N115="základní",J115,0)</f>
        <v>0</v>
      </c>
      <c r="BF115" s="120">
        <f>IF(N115="snížená",J115,0)</f>
        <v>0</v>
      </c>
      <c r="BG115" s="120">
        <f>IF(N115="zákl. přenesená",J115,0)</f>
        <v>0</v>
      </c>
      <c r="BH115" s="120">
        <f>IF(N115="sníž. přenesená",J115,0)</f>
        <v>0</v>
      </c>
      <c r="BI115" s="120">
        <f>IF(N115="nulová",J115,0)</f>
        <v>0</v>
      </c>
      <c r="BJ115" s="14" t="s">
        <v>81</v>
      </c>
      <c r="BK115" s="120">
        <f>ROUND(I115*H115,2)</f>
        <v>0</v>
      </c>
      <c r="BL115" s="14" t="s">
        <v>140</v>
      </c>
      <c r="BM115" s="119" t="s">
        <v>192</v>
      </c>
    </row>
    <row r="116" spans="2:65" s="1" customFormat="1">
      <c r="B116" s="26"/>
      <c r="D116" s="217" t="s">
        <v>142</v>
      </c>
      <c r="F116" s="218" t="s">
        <v>162</v>
      </c>
      <c r="L116" s="26"/>
      <c r="M116" s="121"/>
      <c r="T116" s="47"/>
      <c r="AT116" s="14" t="s">
        <v>142</v>
      </c>
      <c r="AU116" s="14" t="s">
        <v>150</v>
      </c>
    </row>
    <row r="117" spans="2:65" s="1" customFormat="1" ht="253.5">
      <c r="B117" s="26"/>
      <c r="D117" s="217" t="s">
        <v>143</v>
      </c>
      <c r="F117" s="219" t="s">
        <v>622</v>
      </c>
      <c r="L117" s="26"/>
      <c r="M117" s="121"/>
      <c r="T117" s="47"/>
      <c r="AT117" s="14" t="s">
        <v>143</v>
      </c>
      <c r="AU117" s="14" t="s">
        <v>150</v>
      </c>
    </row>
    <row r="118" spans="2:65" s="1" customFormat="1" ht="16.5" customHeight="1">
      <c r="B118" s="26"/>
      <c r="C118" s="212" t="s">
        <v>182</v>
      </c>
      <c r="D118" s="212" t="s">
        <v>136</v>
      </c>
      <c r="E118" s="213" t="s">
        <v>415</v>
      </c>
      <c r="F118" s="214" t="s">
        <v>166</v>
      </c>
      <c r="G118" s="215" t="s">
        <v>139</v>
      </c>
      <c r="H118" s="216">
        <v>1</v>
      </c>
      <c r="I118" s="224"/>
      <c r="J118" s="223">
        <f>ROUND(I118*H118,2)</f>
        <v>0</v>
      </c>
      <c r="K118" s="214" t="s">
        <v>3</v>
      </c>
      <c r="L118" s="26"/>
      <c r="M118" s="115" t="s">
        <v>3</v>
      </c>
      <c r="N118" s="116" t="s">
        <v>44</v>
      </c>
      <c r="O118" s="117">
        <v>0</v>
      </c>
      <c r="P118" s="117">
        <f>O118*H118</f>
        <v>0</v>
      </c>
      <c r="Q118" s="117">
        <v>0</v>
      </c>
      <c r="R118" s="117">
        <f>Q118*H118</f>
        <v>0</v>
      </c>
      <c r="S118" s="117">
        <v>0</v>
      </c>
      <c r="T118" s="118">
        <f>S118*H118</f>
        <v>0</v>
      </c>
      <c r="AR118" s="119" t="s">
        <v>140</v>
      </c>
      <c r="AT118" s="119" t="s">
        <v>136</v>
      </c>
      <c r="AU118" s="119" t="s">
        <v>150</v>
      </c>
      <c r="AY118" s="14" t="s">
        <v>133</v>
      </c>
      <c r="BE118" s="120">
        <f>IF(N118="základní",J118,0)</f>
        <v>0</v>
      </c>
      <c r="BF118" s="120">
        <f>IF(N118="snížená",J118,0)</f>
        <v>0</v>
      </c>
      <c r="BG118" s="120">
        <f>IF(N118="zákl. přenesená",J118,0)</f>
        <v>0</v>
      </c>
      <c r="BH118" s="120">
        <f>IF(N118="sníž. přenesená",J118,0)</f>
        <v>0</v>
      </c>
      <c r="BI118" s="120">
        <f>IF(N118="nulová",J118,0)</f>
        <v>0</v>
      </c>
      <c r="BJ118" s="14" t="s">
        <v>81</v>
      </c>
      <c r="BK118" s="120">
        <f>ROUND(I118*H118,2)</f>
        <v>0</v>
      </c>
      <c r="BL118" s="14" t="s">
        <v>140</v>
      </c>
      <c r="BM118" s="119" t="s">
        <v>195</v>
      </c>
    </row>
    <row r="119" spans="2:65" s="1" customFormat="1">
      <c r="B119" s="26"/>
      <c r="D119" s="217" t="s">
        <v>142</v>
      </c>
      <c r="F119" s="218" t="s">
        <v>166</v>
      </c>
      <c r="L119" s="26"/>
      <c r="M119" s="121"/>
      <c r="T119" s="47"/>
      <c r="AT119" s="14" t="s">
        <v>142</v>
      </c>
      <c r="AU119" s="14" t="s">
        <v>150</v>
      </c>
    </row>
    <row r="120" spans="2:65" s="1" customFormat="1" ht="204.75">
      <c r="B120" s="26"/>
      <c r="D120" s="217" t="s">
        <v>143</v>
      </c>
      <c r="F120" s="219" t="s">
        <v>623</v>
      </c>
      <c r="L120" s="26"/>
      <c r="M120" s="121"/>
      <c r="T120" s="47"/>
      <c r="AT120" s="14" t="s">
        <v>143</v>
      </c>
      <c r="AU120" s="14" t="s">
        <v>150</v>
      </c>
    </row>
    <row r="121" spans="2:65" s="1" customFormat="1" ht="16.5" customHeight="1">
      <c r="B121" s="26"/>
      <c r="C121" s="212" t="s">
        <v>189</v>
      </c>
      <c r="D121" s="212" t="s">
        <v>136</v>
      </c>
      <c r="E121" s="213" t="s">
        <v>416</v>
      </c>
      <c r="F121" s="214" t="s">
        <v>170</v>
      </c>
      <c r="G121" s="215" t="s">
        <v>139</v>
      </c>
      <c r="H121" s="216">
        <v>15</v>
      </c>
      <c r="I121" s="224"/>
      <c r="J121" s="223">
        <f>ROUND(I121*H121,2)</f>
        <v>0</v>
      </c>
      <c r="K121" s="214" t="s">
        <v>3</v>
      </c>
      <c r="L121" s="26"/>
      <c r="M121" s="115" t="s">
        <v>3</v>
      </c>
      <c r="N121" s="116" t="s">
        <v>44</v>
      </c>
      <c r="O121" s="117">
        <v>0</v>
      </c>
      <c r="P121" s="117">
        <f>O121*H121</f>
        <v>0</v>
      </c>
      <c r="Q121" s="117">
        <v>0</v>
      </c>
      <c r="R121" s="117">
        <f>Q121*H121</f>
        <v>0</v>
      </c>
      <c r="S121" s="117">
        <v>0</v>
      </c>
      <c r="T121" s="118">
        <f>S121*H121</f>
        <v>0</v>
      </c>
      <c r="AR121" s="119" t="s">
        <v>140</v>
      </c>
      <c r="AT121" s="119" t="s">
        <v>136</v>
      </c>
      <c r="AU121" s="119" t="s">
        <v>150</v>
      </c>
      <c r="AY121" s="14" t="s">
        <v>133</v>
      </c>
      <c r="BE121" s="120">
        <f>IF(N121="základní",J121,0)</f>
        <v>0</v>
      </c>
      <c r="BF121" s="120">
        <f>IF(N121="snížená",J121,0)</f>
        <v>0</v>
      </c>
      <c r="BG121" s="120">
        <f>IF(N121="zákl. přenesená",J121,0)</f>
        <v>0</v>
      </c>
      <c r="BH121" s="120">
        <f>IF(N121="sníž. přenesená",J121,0)</f>
        <v>0</v>
      </c>
      <c r="BI121" s="120">
        <f>IF(N121="nulová",J121,0)</f>
        <v>0</v>
      </c>
      <c r="BJ121" s="14" t="s">
        <v>81</v>
      </c>
      <c r="BK121" s="120">
        <f>ROUND(I121*H121,2)</f>
        <v>0</v>
      </c>
      <c r="BL121" s="14" t="s">
        <v>140</v>
      </c>
      <c r="BM121" s="119" t="s">
        <v>199</v>
      </c>
    </row>
    <row r="122" spans="2:65" s="1" customFormat="1">
      <c r="B122" s="26"/>
      <c r="D122" s="217" t="s">
        <v>142</v>
      </c>
      <c r="F122" s="218" t="s">
        <v>170</v>
      </c>
      <c r="L122" s="26"/>
      <c r="M122" s="121"/>
      <c r="T122" s="47"/>
      <c r="AT122" s="14" t="s">
        <v>142</v>
      </c>
      <c r="AU122" s="14" t="s">
        <v>150</v>
      </c>
    </row>
    <row r="123" spans="2:65" s="1" customFormat="1" ht="19.5">
      <c r="B123" s="26"/>
      <c r="D123" s="217" t="s">
        <v>143</v>
      </c>
      <c r="F123" s="219" t="s">
        <v>172</v>
      </c>
      <c r="L123" s="26"/>
      <c r="M123" s="121"/>
      <c r="T123" s="47"/>
      <c r="AT123" s="14" t="s">
        <v>143</v>
      </c>
      <c r="AU123" s="14" t="s">
        <v>150</v>
      </c>
    </row>
    <row r="124" spans="2:65" s="1" customFormat="1" ht="16.5" customHeight="1">
      <c r="B124" s="26"/>
      <c r="C124" s="212" t="s">
        <v>9</v>
      </c>
      <c r="D124" s="212" t="s">
        <v>136</v>
      </c>
      <c r="E124" s="213" t="s">
        <v>417</v>
      </c>
      <c r="F124" s="214" t="s">
        <v>174</v>
      </c>
      <c r="G124" s="215" t="s">
        <v>139</v>
      </c>
      <c r="H124" s="216">
        <v>1</v>
      </c>
      <c r="I124" s="224"/>
      <c r="J124" s="223">
        <f>ROUND(I124*H124,2)</f>
        <v>0</v>
      </c>
      <c r="K124" s="214" t="s">
        <v>3</v>
      </c>
      <c r="L124" s="26"/>
      <c r="M124" s="115" t="s">
        <v>3</v>
      </c>
      <c r="N124" s="116" t="s">
        <v>44</v>
      </c>
      <c r="O124" s="117">
        <v>0</v>
      </c>
      <c r="P124" s="117">
        <f>O124*H124</f>
        <v>0</v>
      </c>
      <c r="Q124" s="117">
        <v>0</v>
      </c>
      <c r="R124" s="117">
        <f>Q124*H124</f>
        <v>0</v>
      </c>
      <c r="S124" s="117">
        <v>0</v>
      </c>
      <c r="T124" s="118">
        <f>S124*H124</f>
        <v>0</v>
      </c>
      <c r="AR124" s="119" t="s">
        <v>140</v>
      </c>
      <c r="AT124" s="119" t="s">
        <v>136</v>
      </c>
      <c r="AU124" s="119" t="s">
        <v>150</v>
      </c>
      <c r="AY124" s="14" t="s">
        <v>133</v>
      </c>
      <c r="BE124" s="120">
        <f>IF(N124="základní",J124,0)</f>
        <v>0</v>
      </c>
      <c r="BF124" s="120">
        <f>IF(N124="snížená",J124,0)</f>
        <v>0</v>
      </c>
      <c r="BG124" s="120">
        <f>IF(N124="zákl. přenesená",J124,0)</f>
        <v>0</v>
      </c>
      <c r="BH124" s="120">
        <f>IF(N124="sníž. přenesená",J124,0)</f>
        <v>0</v>
      </c>
      <c r="BI124" s="120">
        <f>IF(N124="nulová",J124,0)</f>
        <v>0</v>
      </c>
      <c r="BJ124" s="14" t="s">
        <v>81</v>
      </c>
      <c r="BK124" s="120">
        <f>ROUND(I124*H124,2)</f>
        <v>0</v>
      </c>
      <c r="BL124" s="14" t="s">
        <v>140</v>
      </c>
      <c r="BM124" s="119" t="s">
        <v>203</v>
      </c>
    </row>
    <row r="125" spans="2:65" s="1" customFormat="1">
      <c r="B125" s="26"/>
      <c r="D125" s="217" t="s">
        <v>142</v>
      </c>
      <c r="F125" s="218" t="s">
        <v>174</v>
      </c>
      <c r="L125" s="26"/>
      <c r="M125" s="121"/>
      <c r="T125" s="47"/>
      <c r="AT125" s="14" t="s">
        <v>142</v>
      </c>
      <c r="AU125" s="14" t="s">
        <v>150</v>
      </c>
    </row>
    <row r="126" spans="2:65" s="1" customFormat="1" ht="19.5">
      <c r="B126" s="26"/>
      <c r="D126" s="217" t="s">
        <v>143</v>
      </c>
      <c r="F126" s="219" t="s">
        <v>176</v>
      </c>
      <c r="L126" s="26"/>
      <c r="M126" s="121"/>
      <c r="T126" s="47"/>
      <c r="AT126" s="14" t="s">
        <v>143</v>
      </c>
      <c r="AU126" s="14" t="s">
        <v>150</v>
      </c>
    </row>
    <row r="127" spans="2:65" s="1" customFormat="1" ht="24.2" customHeight="1">
      <c r="B127" s="26"/>
      <c r="C127" s="212" t="s">
        <v>196</v>
      </c>
      <c r="D127" s="212" t="s">
        <v>136</v>
      </c>
      <c r="E127" s="213" t="s">
        <v>418</v>
      </c>
      <c r="F127" s="214" t="s">
        <v>179</v>
      </c>
      <c r="G127" s="215" t="s">
        <v>139</v>
      </c>
      <c r="H127" s="216">
        <v>1</v>
      </c>
      <c r="I127" s="224"/>
      <c r="J127" s="223">
        <f>ROUND(I127*H127,2)</f>
        <v>0</v>
      </c>
      <c r="K127" s="214" t="s">
        <v>3</v>
      </c>
      <c r="L127" s="26"/>
      <c r="M127" s="115" t="s">
        <v>3</v>
      </c>
      <c r="N127" s="116" t="s">
        <v>44</v>
      </c>
      <c r="O127" s="117">
        <v>0</v>
      </c>
      <c r="P127" s="117">
        <f>O127*H127</f>
        <v>0</v>
      </c>
      <c r="Q127" s="117">
        <v>0</v>
      </c>
      <c r="R127" s="117">
        <f>Q127*H127</f>
        <v>0</v>
      </c>
      <c r="S127" s="117">
        <v>0</v>
      </c>
      <c r="T127" s="118">
        <f>S127*H127</f>
        <v>0</v>
      </c>
      <c r="AR127" s="119" t="s">
        <v>140</v>
      </c>
      <c r="AT127" s="119" t="s">
        <v>136</v>
      </c>
      <c r="AU127" s="119" t="s">
        <v>150</v>
      </c>
      <c r="AY127" s="14" t="s">
        <v>133</v>
      </c>
      <c r="BE127" s="120">
        <f>IF(N127="základní",J127,0)</f>
        <v>0</v>
      </c>
      <c r="BF127" s="120">
        <f>IF(N127="snížená",J127,0)</f>
        <v>0</v>
      </c>
      <c r="BG127" s="120">
        <f>IF(N127="zákl. přenesená",J127,0)</f>
        <v>0</v>
      </c>
      <c r="BH127" s="120">
        <f>IF(N127="sníž. přenesená",J127,0)</f>
        <v>0</v>
      </c>
      <c r="BI127" s="120">
        <f>IF(N127="nulová",J127,0)</f>
        <v>0</v>
      </c>
      <c r="BJ127" s="14" t="s">
        <v>81</v>
      </c>
      <c r="BK127" s="120">
        <f>ROUND(I127*H127,2)</f>
        <v>0</v>
      </c>
      <c r="BL127" s="14" t="s">
        <v>140</v>
      </c>
      <c r="BM127" s="119" t="s">
        <v>241</v>
      </c>
    </row>
    <row r="128" spans="2:65" s="1" customFormat="1">
      <c r="B128" s="26"/>
      <c r="D128" s="217" t="s">
        <v>142</v>
      </c>
      <c r="F128" s="218" t="s">
        <v>179</v>
      </c>
      <c r="L128" s="26"/>
      <c r="M128" s="121"/>
      <c r="T128" s="47"/>
      <c r="AT128" s="14" t="s">
        <v>142</v>
      </c>
      <c r="AU128" s="14" t="s">
        <v>150</v>
      </c>
    </row>
    <row r="129" spans="2:65" s="1" customFormat="1" ht="19.5">
      <c r="B129" s="26"/>
      <c r="D129" s="217" t="s">
        <v>143</v>
      </c>
      <c r="F129" s="219" t="s">
        <v>181</v>
      </c>
      <c r="L129" s="26"/>
      <c r="M129" s="121"/>
      <c r="T129" s="47"/>
      <c r="AT129" s="14" t="s">
        <v>143</v>
      </c>
      <c r="AU129" s="14" t="s">
        <v>150</v>
      </c>
    </row>
    <row r="130" spans="2:65" s="1" customFormat="1" ht="16.5" customHeight="1">
      <c r="B130" s="26"/>
      <c r="C130" s="212" t="s">
        <v>163</v>
      </c>
      <c r="D130" s="212" t="s">
        <v>136</v>
      </c>
      <c r="E130" s="213" t="s">
        <v>419</v>
      </c>
      <c r="F130" s="214" t="s">
        <v>184</v>
      </c>
      <c r="G130" s="215" t="s">
        <v>139</v>
      </c>
      <c r="H130" s="216">
        <v>1</v>
      </c>
      <c r="I130" s="224"/>
      <c r="J130" s="223">
        <f>ROUND(I130*H130,2)</f>
        <v>0</v>
      </c>
      <c r="K130" s="214" t="s">
        <v>3</v>
      </c>
      <c r="L130" s="26"/>
      <c r="M130" s="115" t="s">
        <v>3</v>
      </c>
      <c r="N130" s="116" t="s">
        <v>44</v>
      </c>
      <c r="O130" s="117">
        <v>0</v>
      </c>
      <c r="P130" s="117">
        <f>O130*H130</f>
        <v>0</v>
      </c>
      <c r="Q130" s="117">
        <v>0</v>
      </c>
      <c r="R130" s="117">
        <f>Q130*H130</f>
        <v>0</v>
      </c>
      <c r="S130" s="117">
        <v>0</v>
      </c>
      <c r="T130" s="118">
        <f>S130*H130</f>
        <v>0</v>
      </c>
      <c r="AR130" s="119" t="s">
        <v>140</v>
      </c>
      <c r="AT130" s="119" t="s">
        <v>136</v>
      </c>
      <c r="AU130" s="119" t="s">
        <v>150</v>
      </c>
      <c r="AY130" s="14" t="s">
        <v>133</v>
      </c>
      <c r="BE130" s="120">
        <f>IF(N130="základní",J130,0)</f>
        <v>0</v>
      </c>
      <c r="BF130" s="120">
        <f>IF(N130="snížená",J130,0)</f>
        <v>0</v>
      </c>
      <c r="BG130" s="120">
        <f>IF(N130="zákl. přenesená",J130,0)</f>
        <v>0</v>
      </c>
      <c r="BH130" s="120">
        <f>IF(N130="sníž. přenesená",J130,0)</f>
        <v>0</v>
      </c>
      <c r="BI130" s="120">
        <f>IF(N130="nulová",J130,0)</f>
        <v>0</v>
      </c>
      <c r="BJ130" s="14" t="s">
        <v>81</v>
      </c>
      <c r="BK130" s="120">
        <f>ROUND(I130*H130,2)</f>
        <v>0</v>
      </c>
      <c r="BL130" s="14" t="s">
        <v>140</v>
      </c>
      <c r="BM130" s="119" t="s">
        <v>212</v>
      </c>
    </row>
    <row r="131" spans="2:65" s="1" customFormat="1">
      <c r="B131" s="26"/>
      <c r="D131" s="217" t="s">
        <v>142</v>
      </c>
      <c r="F131" s="218" t="s">
        <v>184</v>
      </c>
      <c r="L131" s="26"/>
      <c r="M131" s="121"/>
      <c r="T131" s="47"/>
      <c r="AT131" s="14" t="s">
        <v>142</v>
      </c>
      <c r="AU131" s="14" t="s">
        <v>150</v>
      </c>
    </row>
    <row r="132" spans="2:65" s="1" customFormat="1" ht="19.5">
      <c r="B132" s="26"/>
      <c r="D132" s="217" t="s">
        <v>143</v>
      </c>
      <c r="F132" s="219" t="s">
        <v>186</v>
      </c>
      <c r="L132" s="26"/>
      <c r="M132" s="121"/>
      <c r="T132" s="47"/>
      <c r="AT132" s="14" t="s">
        <v>143</v>
      </c>
      <c r="AU132" s="14" t="s">
        <v>150</v>
      </c>
    </row>
    <row r="133" spans="2:65" s="11" customFormat="1" ht="20.85" customHeight="1">
      <c r="B133" s="108"/>
      <c r="D133" s="109" t="s">
        <v>72</v>
      </c>
      <c r="E133" s="211" t="s">
        <v>420</v>
      </c>
      <c r="F133" s="211" t="s">
        <v>188</v>
      </c>
      <c r="J133" s="222">
        <f>BK133</f>
        <v>0</v>
      </c>
      <c r="L133" s="108"/>
      <c r="M133" s="110"/>
      <c r="P133" s="111">
        <f>SUM(P134:P145)</f>
        <v>0</v>
      </c>
      <c r="R133" s="111">
        <f>SUM(R134:R145)</f>
        <v>0</v>
      </c>
      <c r="T133" s="112">
        <f>SUM(T134:T145)</f>
        <v>0</v>
      </c>
      <c r="AR133" s="109" t="s">
        <v>81</v>
      </c>
      <c r="AT133" s="113" t="s">
        <v>72</v>
      </c>
      <c r="AU133" s="113" t="s">
        <v>83</v>
      </c>
      <c r="AY133" s="109" t="s">
        <v>133</v>
      </c>
      <c r="BK133" s="114">
        <f>SUM(BK134:BK145)</f>
        <v>0</v>
      </c>
    </row>
    <row r="134" spans="2:65" s="1" customFormat="1" ht="16.5" customHeight="1">
      <c r="B134" s="26"/>
      <c r="C134" s="212" t="s">
        <v>209</v>
      </c>
      <c r="D134" s="212" t="s">
        <v>136</v>
      </c>
      <c r="E134" s="213" t="s">
        <v>421</v>
      </c>
      <c r="F134" s="214" t="s">
        <v>191</v>
      </c>
      <c r="G134" s="215" t="s">
        <v>139</v>
      </c>
      <c r="H134" s="216">
        <v>1</v>
      </c>
      <c r="I134" s="224"/>
      <c r="J134" s="223">
        <f>ROUND(I134*H134,2)</f>
        <v>0</v>
      </c>
      <c r="K134" s="214" t="s">
        <v>3</v>
      </c>
      <c r="L134" s="26"/>
      <c r="M134" s="115" t="s">
        <v>3</v>
      </c>
      <c r="N134" s="116" t="s">
        <v>44</v>
      </c>
      <c r="O134" s="117">
        <v>0</v>
      </c>
      <c r="P134" s="117">
        <f>O134*H134</f>
        <v>0</v>
      </c>
      <c r="Q134" s="117">
        <v>0</v>
      </c>
      <c r="R134" s="117">
        <f>Q134*H134</f>
        <v>0</v>
      </c>
      <c r="S134" s="117">
        <v>0</v>
      </c>
      <c r="T134" s="118">
        <f>S134*H134</f>
        <v>0</v>
      </c>
      <c r="AR134" s="119" t="s">
        <v>140</v>
      </c>
      <c r="AT134" s="119" t="s">
        <v>136</v>
      </c>
      <c r="AU134" s="119" t="s">
        <v>150</v>
      </c>
      <c r="AY134" s="14" t="s">
        <v>133</v>
      </c>
      <c r="BE134" s="120">
        <f>IF(N134="základní",J134,0)</f>
        <v>0</v>
      </c>
      <c r="BF134" s="120">
        <f>IF(N134="snížená",J134,0)</f>
        <v>0</v>
      </c>
      <c r="BG134" s="120">
        <f>IF(N134="zákl. přenesená",J134,0)</f>
        <v>0</v>
      </c>
      <c r="BH134" s="120">
        <f>IF(N134="sníž. přenesená",J134,0)</f>
        <v>0</v>
      </c>
      <c r="BI134" s="120">
        <f>IF(N134="nulová",J134,0)</f>
        <v>0</v>
      </c>
      <c r="BJ134" s="14" t="s">
        <v>81</v>
      </c>
      <c r="BK134" s="120">
        <f>ROUND(I134*H134,2)</f>
        <v>0</v>
      </c>
      <c r="BL134" s="14" t="s">
        <v>140</v>
      </c>
      <c r="BM134" s="119" t="s">
        <v>216</v>
      </c>
    </row>
    <row r="135" spans="2:65" s="1" customFormat="1">
      <c r="B135" s="26"/>
      <c r="D135" s="217" t="s">
        <v>142</v>
      </c>
      <c r="F135" s="218" t="s">
        <v>191</v>
      </c>
      <c r="L135" s="26"/>
      <c r="M135" s="121"/>
      <c r="T135" s="47"/>
      <c r="AT135" s="14" t="s">
        <v>142</v>
      </c>
      <c r="AU135" s="14" t="s">
        <v>150</v>
      </c>
    </row>
    <row r="136" spans="2:65" s="1" customFormat="1" ht="195">
      <c r="B136" s="26"/>
      <c r="D136" s="217" t="s">
        <v>143</v>
      </c>
      <c r="F136" s="219" t="s">
        <v>626</v>
      </c>
      <c r="L136" s="26"/>
      <c r="M136" s="121"/>
      <c r="T136" s="47"/>
      <c r="AT136" s="14" t="s">
        <v>143</v>
      </c>
      <c r="AU136" s="14" t="s">
        <v>150</v>
      </c>
    </row>
    <row r="137" spans="2:65" s="1" customFormat="1" ht="16.5" customHeight="1">
      <c r="B137" s="26"/>
      <c r="C137" s="212" t="s">
        <v>167</v>
      </c>
      <c r="D137" s="212" t="s">
        <v>136</v>
      </c>
      <c r="E137" s="213" t="s">
        <v>422</v>
      </c>
      <c r="F137" s="214" t="s">
        <v>194</v>
      </c>
      <c r="G137" s="215" t="s">
        <v>139</v>
      </c>
      <c r="H137" s="216">
        <v>1</v>
      </c>
      <c r="I137" s="224"/>
      <c r="J137" s="223">
        <f>ROUND(I137*H137,2)</f>
        <v>0</v>
      </c>
      <c r="K137" s="214" t="s">
        <v>3</v>
      </c>
      <c r="L137" s="26"/>
      <c r="M137" s="115" t="s">
        <v>3</v>
      </c>
      <c r="N137" s="116" t="s">
        <v>44</v>
      </c>
      <c r="O137" s="117">
        <v>0</v>
      </c>
      <c r="P137" s="117">
        <f>O137*H137</f>
        <v>0</v>
      </c>
      <c r="Q137" s="117">
        <v>0</v>
      </c>
      <c r="R137" s="117">
        <f>Q137*H137</f>
        <v>0</v>
      </c>
      <c r="S137" s="117">
        <v>0</v>
      </c>
      <c r="T137" s="118">
        <f>S137*H137</f>
        <v>0</v>
      </c>
      <c r="AR137" s="119" t="s">
        <v>140</v>
      </c>
      <c r="AT137" s="119" t="s">
        <v>136</v>
      </c>
      <c r="AU137" s="119" t="s">
        <v>150</v>
      </c>
      <c r="AY137" s="14" t="s">
        <v>133</v>
      </c>
      <c r="BE137" s="120">
        <f>IF(N137="základní",J137,0)</f>
        <v>0</v>
      </c>
      <c r="BF137" s="120">
        <f>IF(N137="snížená",J137,0)</f>
        <v>0</v>
      </c>
      <c r="BG137" s="120">
        <f>IF(N137="zákl. přenesená",J137,0)</f>
        <v>0</v>
      </c>
      <c r="BH137" s="120">
        <f>IF(N137="sníž. přenesená",J137,0)</f>
        <v>0</v>
      </c>
      <c r="BI137" s="120">
        <f>IF(N137="nulová",J137,0)</f>
        <v>0</v>
      </c>
      <c r="BJ137" s="14" t="s">
        <v>81</v>
      </c>
      <c r="BK137" s="120">
        <f>ROUND(I137*H137,2)</f>
        <v>0</v>
      </c>
      <c r="BL137" s="14" t="s">
        <v>140</v>
      </c>
      <c r="BM137" s="119" t="s">
        <v>248</v>
      </c>
    </row>
    <row r="138" spans="2:65" s="1" customFormat="1">
      <c r="B138" s="26"/>
      <c r="D138" s="217" t="s">
        <v>142</v>
      </c>
      <c r="F138" s="218" t="s">
        <v>194</v>
      </c>
      <c r="L138" s="26"/>
      <c r="M138" s="121"/>
      <c r="T138" s="47"/>
      <c r="AT138" s="14" t="s">
        <v>142</v>
      </c>
      <c r="AU138" s="14" t="s">
        <v>150</v>
      </c>
    </row>
    <row r="139" spans="2:65" s="1" customFormat="1" ht="156">
      <c r="B139" s="26"/>
      <c r="D139" s="217" t="s">
        <v>143</v>
      </c>
      <c r="F139" s="219" t="s">
        <v>624</v>
      </c>
      <c r="L139" s="26"/>
      <c r="M139" s="121"/>
      <c r="T139" s="47"/>
      <c r="AT139" s="14" t="s">
        <v>143</v>
      </c>
      <c r="AU139" s="14" t="s">
        <v>150</v>
      </c>
    </row>
    <row r="140" spans="2:65" s="1" customFormat="1" ht="16.5" customHeight="1">
      <c r="B140" s="26"/>
      <c r="C140" s="212" t="s">
        <v>323</v>
      </c>
      <c r="D140" s="212" t="s">
        <v>136</v>
      </c>
      <c r="E140" s="213" t="s">
        <v>423</v>
      </c>
      <c r="F140" s="214" t="s">
        <v>198</v>
      </c>
      <c r="G140" s="215" t="s">
        <v>139</v>
      </c>
      <c r="H140" s="216">
        <v>1</v>
      </c>
      <c r="I140" s="224"/>
      <c r="J140" s="223">
        <f>ROUND(I140*H140,2)</f>
        <v>0</v>
      </c>
      <c r="K140" s="214" t="s">
        <v>3</v>
      </c>
      <c r="L140" s="26"/>
      <c r="M140" s="115" t="s">
        <v>3</v>
      </c>
      <c r="N140" s="116" t="s">
        <v>44</v>
      </c>
      <c r="O140" s="117">
        <v>0</v>
      </c>
      <c r="P140" s="117">
        <f>O140*H140</f>
        <v>0</v>
      </c>
      <c r="Q140" s="117">
        <v>0</v>
      </c>
      <c r="R140" s="117">
        <f>Q140*H140</f>
        <v>0</v>
      </c>
      <c r="S140" s="117">
        <v>0</v>
      </c>
      <c r="T140" s="118">
        <f>S140*H140</f>
        <v>0</v>
      </c>
      <c r="AR140" s="119" t="s">
        <v>140</v>
      </c>
      <c r="AT140" s="119" t="s">
        <v>136</v>
      </c>
      <c r="AU140" s="119" t="s">
        <v>150</v>
      </c>
      <c r="AY140" s="14" t="s">
        <v>133</v>
      </c>
      <c r="BE140" s="120">
        <f>IF(N140="základní",J140,0)</f>
        <v>0</v>
      </c>
      <c r="BF140" s="120">
        <f>IF(N140="snížená",J140,0)</f>
        <v>0</v>
      </c>
      <c r="BG140" s="120">
        <f>IF(N140="zákl. přenesená",J140,0)</f>
        <v>0</v>
      </c>
      <c r="BH140" s="120">
        <f>IF(N140="sníž. přenesená",J140,0)</f>
        <v>0</v>
      </c>
      <c r="BI140" s="120">
        <f>IF(N140="nulová",J140,0)</f>
        <v>0</v>
      </c>
      <c r="BJ140" s="14" t="s">
        <v>81</v>
      </c>
      <c r="BK140" s="120">
        <f>ROUND(I140*H140,2)</f>
        <v>0</v>
      </c>
      <c r="BL140" s="14" t="s">
        <v>140</v>
      </c>
      <c r="BM140" s="119" t="s">
        <v>328</v>
      </c>
    </row>
    <row r="141" spans="2:65" s="1" customFormat="1">
      <c r="B141" s="26"/>
      <c r="D141" s="217" t="s">
        <v>142</v>
      </c>
      <c r="F141" s="218" t="s">
        <v>198</v>
      </c>
      <c r="L141" s="26"/>
      <c r="M141" s="121"/>
      <c r="T141" s="47"/>
      <c r="AT141" s="14" t="s">
        <v>142</v>
      </c>
      <c r="AU141" s="14" t="s">
        <v>150</v>
      </c>
    </row>
    <row r="142" spans="2:65" s="1" customFormat="1" ht="175.5">
      <c r="B142" s="26"/>
      <c r="D142" s="217" t="s">
        <v>143</v>
      </c>
      <c r="F142" s="219" t="s">
        <v>625</v>
      </c>
      <c r="L142" s="26"/>
      <c r="M142" s="121"/>
      <c r="T142" s="47"/>
      <c r="AT142" s="14" t="s">
        <v>143</v>
      </c>
      <c r="AU142" s="14" t="s">
        <v>150</v>
      </c>
    </row>
    <row r="143" spans="2:65" s="1" customFormat="1" ht="16.5" customHeight="1">
      <c r="B143" s="26"/>
      <c r="C143" s="212" t="s">
        <v>171</v>
      </c>
      <c r="D143" s="212" t="s">
        <v>136</v>
      </c>
      <c r="E143" s="213" t="s">
        <v>424</v>
      </c>
      <c r="F143" s="214" t="s">
        <v>202</v>
      </c>
      <c r="G143" s="215" t="s">
        <v>139</v>
      </c>
      <c r="H143" s="216">
        <v>1</v>
      </c>
      <c r="I143" s="224"/>
      <c r="J143" s="223">
        <f>ROUND(I143*H143,2)</f>
        <v>0</v>
      </c>
      <c r="K143" s="214" t="s">
        <v>3</v>
      </c>
      <c r="L143" s="26"/>
      <c r="M143" s="115" t="s">
        <v>3</v>
      </c>
      <c r="N143" s="116" t="s">
        <v>44</v>
      </c>
      <c r="O143" s="117">
        <v>0</v>
      </c>
      <c r="P143" s="117">
        <f>O143*H143</f>
        <v>0</v>
      </c>
      <c r="Q143" s="117">
        <v>0</v>
      </c>
      <c r="R143" s="117">
        <f>Q143*H143</f>
        <v>0</v>
      </c>
      <c r="S143" s="117">
        <v>0</v>
      </c>
      <c r="T143" s="118">
        <f>S143*H143</f>
        <v>0</v>
      </c>
      <c r="AR143" s="119" t="s">
        <v>140</v>
      </c>
      <c r="AT143" s="119" t="s">
        <v>136</v>
      </c>
      <c r="AU143" s="119" t="s">
        <v>150</v>
      </c>
      <c r="AY143" s="14" t="s">
        <v>133</v>
      </c>
      <c r="BE143" s="120">
        <f>IF(N143="základní",J143,0)</f>
        <v>0</v>
      </c>
      <c r="BF143" s="120">
        <f>IF(N143="snížená",J143,0)</f>
        <v>0</v>
      </c>
      <c r="BG143" s="120">
        <f>IF(N143="zákl. přenesená",J143,0)</f>
        <v>0</v>
      </c>
      <c r="BH143" s="120">
        <f>IF(N143="sníž. přenesená",J143,0)</f>
        <v>0</v>
      </c>
      <c r="BI143" s="120">
        <f>IF(N143="nulová",J143,0)</f>
        <v>0</v>
      </c>
      <c r="BJ143" s="14" t="s">
        <v>81</v>
      </c>
      <c r="BK143" s="120">
        <f>ROUND(I143*H143,2)</f>
        <v>0</v>
      </c>
      <c r="BL143" s="14" t="s">
        <v>140</v>
      </c>
      <c r="BM143" s="119" t="s">
        <v>332</v>
      </c>
    </row>
    <row r="144" spans="2:65" s="1" customFormat="1">
      <c r="B144" s="26"/>
      <c r="D144" s="217" t="s">
        <v>142</v>
      </c>
      <c r="F144" s="218" t="s">
        <v>202</v>
      </c>
      <c r="L144" s="26"/>
      <c r="M144" s="121"/>
      <c r="T144" s="47"/>
      <c r="AT144" s="14" t="s">
        <v>142</v>
      </c>
      <c r="AU144" s="14" t="s">
        <v>150</v>
      </c>
    </row>
    <row r="145" spans="2:65" s="1" customFormat="1" ht="19.5">
      <c r="B145" s="26"/>
      <c r="D145" s="217" t="s">
        <v>143</v>
      </c>
      <c r="F145" s="219" t="s">
        <v>204</v>
      </c>
      <c r="L145" s="26"/>
      <c r="M145" s="121"/>
      <c r="T145" s="47"/>
      <c r="AT145" s="14" t="s">
        <v>143</v>
      </c>
      <c r="AU145" s="14" t="s">
        <v>150</v>
      </c>
    </row>
    <row r="146" spans="2:65" s="11" customFormat="1" ht="25.9" customHeight="1">
      <c r="B146" s="108"/>
      <c r="D146" s="109" t="s">
        <v>72</v>
      </c>
      <c r="E146" s="210" t="s">
        <v>205</v>
      </c>
      <c r="F146" s="210" t="s">
        <v>206</v>
      </c>
      <c r="J146" s="221">
        <f>BK146</f>
        <v>0</v>
      </c>
      <c r="L146" s="108"/>
      <c r="M146" s="110"/>
      <c r="P146" s="111">
        <f>P147</f>
        <v>0</v>
      </c>
      <c r="R146" s="111">
        <f>R147</f>
        <v>0</v>
      </c>
      <c r="T146" s="112">
        <f>T147</f>
        <v>0</v>
      </c>
      <c r="AR146" s="109" t="s">
        <v>140</v>
      </c>
      <c r="AT146" s="113" t="s">
        <v>72</v>
      </c>
      <c r="AU146" s="113" t="s">
        <v>73</v>
      </c>
      <c r="AY146" s="109" t="s">
        <v>133</v>
      </c>
      <c r="BK146" s="114">
        <f>BK147</f>
        <v>0</v>
      </c>
    </row>
    <row r="147" spans="2:65" s="11" customFormat="1" ht="22.9" customHeight="1">
      <c r="B147" s="108"/>
      <c r="D147" s="109" t="s">
        <v>72</v>
      </c>
      <c r="E147" s="211" t="s">
        <v>207</v>
      </c>
      <c r="F147" s="211" t="s">
        <v>208</v>
      </c>
      <c r="J147" s="222">
        <f>BK147</f>
        <v>0</v>
      </c>
      <c r="L147" s="108"/>
      <c r="M147" s="110"/>
      <c r="P147" s="111">
        <f>SUM(P148:P153)</f>
        <v>0</v>
      </c>
      <c r="R147" s="111">
        <f>SUM(R148:R153)</f>
        <v>0</v>
      </c>
      <c r="T147" s="112">
        <f>SUM(T148:T153)</f>
        <v>0</v>
      </c>
      <c r="AR147" s="109" t="s">
        <v>83</v>
      </c>
      <c r="AT147" s="113" t="s">
        <v>72</v>
      </c>
      <c r="AU147" s="113" t="s">
        <v>81</v>
      </c>
      <c r="AY147" s="109" t="s">
        <v>133</v>
      </c>
      <c r="BK147" s="114">
        <f>SUM(BK148:BK153)</f>
        <v>0</v>
      </c>
    </row>
    <row r="148" spans="2:65" s="1" customFormat="1" ht="16.5" customHeight="1">
      <c r="B148" s="26"/>
      <c r="C148" s="212" t="s">
        <v>330</v>
      </c>
      <c r="D148" s="212" t="s">
        <v>136</v>
      </c>
      <c r="E148" s="213" t="s">
        <v>425</v>
      </c>
      <c r="F148" s="214" t="s">
        <v>211</v>
      </c>
      <c r="G148" s="215" t="s">
        <v>139</v>
      </c>
      <c r="H148" s="216">
        <v>1</v>
      </c>
      <c r="I148" s="224"/>
      <c r="J148" s="223">
        <f>ROUND(I148*H148,2)</f>
        <v>0</v>
      </c>
      <c r="K148" s="214" t="s">
        <v>3</v>
      </c>
      <c r="L148" s="26"/>
      <c r="M148" s="115" t="s">
        <v>3</v>
      </c>
      <c r="N148" s="116" t="s">
        <v>44</v>
      </c>
      <c r="O148" s="117">
        <v>0</v>
      </c>
      <c r="P148" s="117">
        <f>O148*H148</f>
        <v>0</v>
      </c>
      <c r="Q148" s="117">
        <v>0</v>
      </c>
      <c r="R148" s="117">
        <f>Q148*H148</f>
        <v>0</v>
      </c>
      <c r="S148" s="117">
        <v>0</v>
      </c>
      <c r="T148" s="118">
        <f>S148*H148</f>
        <v>0</v>
      </c>
      <c r="AR148" s="119" t="s">
        <v>167</v>
      </c>
      <c r="AT148" s="119" t="s">
        <v>136</v>
      </c>
      <c r="AU148" s="119" t="s">
        <v>83</v>
      </c>
      <c r="AY148" s="14" t="s">
        <v>133</v>
      </c>
      <c r="BE148" s="120">
        <f>IF(N148="základní",J148,0)</f>
        <v>0</v>
      </c>
      <c r="BF148" s="120">
        <f>IF(N148="snížená",J148,0)</f>
        <v>0</v>
      </c>
      <c r="BG148" s="120">
        <f>IF(N148="zákl. přenesená",J148,0)</f>
        <v>0</v>
      </c>
      <c r="BH148" s="120">
        <f>IF(N148="sníž. přenesená",J148,0)</f>
        <v>0</v>
      </c>
      <c r="BI148" s="120">
        <f>IF(N148="nulová",J148,0)</f>
        <v>0</v>
      </c>
      <c r="BJ148" s="14" t="s">
        <v>81</v>
      </c>
      <c r="BK148" s="120">
        <f>ROUND(I148*H148,2)</f>
        <v>0</v>
      </c>
      <c r="BL148" s="14" t="s">
        <v>167</v>
      </c>
      <c r="BM148" s="119" t="s">
        <v>380</v>
      </c>
    </row>
    <row r="149" spans="2:65" s="1" customFormat="1">
      <c r="B149" s="26"/>
      <c r="D149" s="217" t="s">
        <v>142</v>
      </c>
      <c r="F149" s="218" t="s">
        <v>211</v>
      </c>
      <c r="L149" s="26"/>
      <c r="M149" s="121"/>
      <c r="T149" s="47"/>
      <c r="AT149" s="14" t="s">
        <v>142</v>
      </c>
      <c r="AU149" s="14" t="s">
        <v>83</v>
      </c>
    </row>
    <row r="150" spans="2:65" s="1" customFormat="1" ht="29.25">
      <c r="B150" s="26"/>
      <c r="D150" s="217" t="s">
        <v>143</v>
      </c>
      <c r="F150" s="219" t="s">
        <v>213</v>
      </c>
      <c r="L150" s="26"/>
      <c r="M150" s="121"/>
      <c r="T150" s="47"/>
      <c r="AT150" s="14" t="s">
        <v>143</v>
      </c>
      <c r="AU150" s="14" t="s">
        <v>83</v>
      </c>
    </row>
    <row r="151" spans="2:65" s="1" customFormat="1" ht="16.5" customHeight="1">
      <c r="B151" s="26"/>
      <c r="C151" s="212" t="s">
        <v>175</v>
      </c>
      <c r="D151" s="212" t="s">
        <v>136</v>
      </c>
      <c r="E151" s="213" t="s">
        <v>426</v>
      </c>
      <c r="F151" s="214" t="s">
        <v>215</v>
      </c>
      <c r="G151" s="215" t="s">
        <v>139</v>
      </c>
      <c r="H151" s="216">
        <v>1</v>
      </c>
      <c r="I151" s="224"/>
      <c r="J151" s="223">
        <f>ROUND(I151*H151,2)</f>
        <v>0</v>
      </c>
      <c r="K151" s="214" t="s">
        <v>3</v>
      </c>
      <c r="L151" s="26"/>
      <c r="M151" s="115" t="s">
        <v>3</v>
      </c>
      <c r="N151" s="116" t="s">
        <v>44</v>
      </c>
      <c r="O151" s="117">
        <v>0</v>
      </c>
      <c r="P151" s="117">
        <f>O151*H151</f>
        <v>0</v>
      </c>
      <c r="Q151" s="117">
        <v>0</v>
      </c>
      <c r="R151" s="117">
        <f>Q151*H151</f>
        <v>0</v>
      </c>
      <c r="S151" s="117">
        <v>0</v>
      </c>
      <c r="T151" s="118">
        <f>S151*H151</f>
        <v>0</v>
      </c>
      <c r="AR151" s="119" t="s">
        <v>167</v>
      </c>
      <c r="AT151" s="119" t="s">
        <v>136</v>
      </c>
      <c r="AU151" s="119" t="s">
        <v>83</v>
      </c>
      <c r="AY151" s="14" t="s">
        <v>133</v>
      </c>
      <c r="BE151" s="120">
        <f>IF(N151="základní",J151,0)</f>
        <v>0</v>
      </c>
      <c r="BF151" s="120">
        <f>IF(N151="snížená",J151,0)</f>
        <v>0</v>
      </c>
      <c r="BG151" s="120">
        <f>IF(N151="zákl. přenesená",J151,0)</f>
        <v>0</v>
      </c>
      <c r="BH151" s="120">
        <f>IF(N151="sníž. přenesená",J151,0)</f>
        <v>0</v>
      </c>
      <c r="BI151" s="120">
        <f>IF(N151="nulová",J151,0)</f>
        <v>0</v>
      </c>
      <c r="BJ151" s="14" t="s">
        <v>81</v>
      </c>
      <c r="BK151" s="120">
        <f>ROUND(I151*H151,2)</f>
        <v>0</v>
      </c>
      <c r="BL151" s="14" t="s">
        <v>167</v>
      </c>
      <c r="BM151" s="119" t="s">
        <v>336</v>
      </c>
    </row>
    <row r="152" spans="2:65" s="1" customFormat="1">
      <c r="B152" s="26"/>
      <c r="D152" s="217" t="s">
        <v>142</v>
      </c>
      <c r="F152" s="218" t="s">
        <v>215</v>
      </c>
      <c r="L152" s="26"/>
      <c r="M152" s="121"/>
      <c r="T152" s="47"/>
      <c r="AT152" s="14" t="s">
        <v>142</v>
      </c>
      <c r="AU152" s="14" t="s">
        <v>83</v>
      </c>
    </row>
    <row r="153" spans="2:65" s="1" customFormat="1" ht="19.5">
      <c r="B153" s="26"/>
      <c r="D153" s="217" t="s">
        <v>143</v>
      </c>
      <c r="F153" s="219" t="s">
        <v>217</v>
      </c>
      <c r="L153" s="26"/>
      <c r="M153" s="122"/>
      <c r="N153" s="123"/>
      <c r="O153" s="123"/>
      <c r="P153" s="123"/>
      <c r="Q153" s="123"/>
      <c r="R153" s="123"/>
      <c r="S153" s="123"/>
      <c r="T153" s="124"/>
      <c r="AT153" s="14" t="s">
        <v>143</v>
      </c>
      <c r="AU153" s="14" t="s">
        <v>83</v>
      </c>
    </row>
    <row r="154" spans="2:65" s="1" customFormat="1" ht="6.95" customHeight="1">
      <c r="B154" s="35"/>
      <c r="C154" s="36"/>
      <c r="D154" s="36"/>
      <c r="E154" s="36"/>
      <c r="F154" s="36"/>
      <c r="G154" s="36"/>
      <c r="H154" s="36"/>
      <c r="I154" s="36"/>
      <c r="J154" s="36"/>
      <c r="K154" s="36"/>
      <c r="L154" s="26"/>
    </row>
  </sheetData>
  <sheetProtection algorithmName="SHA-512" hashValue="KwsM6KuxJQj46rtNCinnLftrhS95y2kbBGRwwSWZ8Aj/efjV9YxHvVvivjKum9fn4mSlGWeOw04YZfME06D0OA==" saltValue="HzqGM32TkPkxwnJTjdnV3A==" spinCount="100000" sheet="1" objects="1" scenarios="1"/>
  <protectedRanges>
    <protectedRange sqref="I151 I148 I143 I140 I137 I134 I130 I127 I124 I121 I118 I115 I112 I108 I105 I102 I99 I96 I93 I90" name="Oblast1"/>
  </protectedRanges>
  <autoFilter ref="C85:K153" xr:uid="{00000000-0009-0000-0000-000007000000}"/>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00"/>
  <sheetViews>
    <sheetView showGridLines="0" workbookViewId="0">
      <selection activeCell="C2" sqref="C2"/>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25" t="s">
        <v>6</v>
      </c>
      <c r="M2" s="226"/>
      <c r="N2" s="226"/>
      <c r="O2" s="226"/>
      <c r="P2" s="226"/>
      <c r="Q2" s="226"/>
      <c r="R2" s="226"/>
      <c r="S2" s="226"/>
      <c r="T2" s="226"/>
      <c r="U2" s="226"/>
      <c r="V2" s="226"/>
      <c r="AT2" s="14" t="s">
        <v>102</v>
      </c>
    </row>
    <row r="3" spans="2:46" ht="6.95" customHeight="1">
      <c r="B3" s="15"/>
      <c r="C3" s="16"/>
      <c r="D3" s="16"/>
      <c r="E3" s="16"/>
      <c r="F3" s="16"/>
      <c r="G3" s="16"/>
      <c r="H3" s="16"/>
      <c r="I3" s="16"/>
      <c r="J3" s="16"/>
      <c r="K3" s="16"/>
      <c r="L3" s="17"/>
      <c r="AT3" s="14" t="s">
        <v>83</v>
      </c>
    </row>
    <row r="4" spans="2:46" ht="24.95" customHeight="1">
      <c r="B4" s="17"/>
      <c r="D4" s="18" t="s">
        <v>103</v>
      </c>
      <c r="L4" s="17"/>
      <c r="M4" s="79" t="s">
        <v>11</v>
      </c>
      <c r="AT4" s="14" t="s">
        <v>4</v>
      </c>
    </row>
    <row r="5" spans="2:46" ht="6.95" customHeight="1">
      <c r="B5" s="17"/>
      <c r="L5" s="17"/>
    </row>
    <row r="6" spans="2:46" ht="12" customHeight="1">
      <c r="B6" s="17"/>
      <c r="D6" s="23" t="s">
        <v>15</v>
      </c>
      <c r="L6" s="17"/>
    </row>
    <row r="7" spans="2:46" ht="16.5" customHeight="1">
      <c r="B7" s="17"/>
      <c r="E7" s="259" t="str">
        <f>'Rekapitulace '!K6</f>
        <v>ZŠ a MŠ Okružní 1580/57, Aš - stavební úpravy</v>
      </c>
      <c r="F7" s="260"/>
      <c r="G7" s="260"/>
      <c r="H7" s="260"/>
      <c r="L7" s="17"/>
    </row>
    <row r="8" spans="2:46" s="1" customFormat="1" ht="12" customHeight="1">
      <c r="B8" s="26"/>
      <c r="D8" s="23" t="s">
        <v>104</v>
      </c>
      <c r="L8" s="26"/>
    </row>
    <row r="9" spans="2:46" s="1" customFormat="1" ht="16.5" customHeight="1">
      <c r="B9" s="26"/>
      <c r="E9" s="249" t="s">
        <v>427</v>
      </c>
      <c r="F9" s="258"/>
      <c r="G9" s="258"/>
      <c r="H9" s="258"/>
      <c r="L9" s="26"/>
    </row>
    <row r="10" spans="2:46" s="1" customFormat="1">
      <c r="B10" s="26"/>
      <c r="L10" s="26"/>
    </row>
    <row r="11" spans="2:46" s="1" customFormat="1" ht="12" customHeight="1">
      <c r="B11" s="26"/>
      <c r="D11" s="23" t="s">
        <v>17</v>
      </c>
      <c r="F11" s="21" t="s">
        <v>3</v>
      </c>
      <c r="I11" s="23" t="s">
        <v>18</v>
      </c>
      <c r="J11" s="21" t="s">
        <v>3</v>
      </c>
      <c r="L11" s="26"/>
    </row>
    <row r="12" spans="2:46" s="1" customFormat="1" ht="12" customHeight="1">
      <c r="B12" s="26"/>
      <c r="D12" s="23" t="s">
        <v>19</v>
      </c>
      <c r="F12" s="21" t="s">
        <v>20</v>
      </c>
      <c r="I12" s="23" t="s">
        <v>21</v>
      </c>
      <c r="J12" s="43" t="str">
        <f>'Rekapitulace '!AN8</f>
        <v>5. 2. 2026</v>
      </c>
      <c r="L12" s="26"/>
    </row>
    <row r="13" spans="2:46" s="1" customFormat="1" ht="10.9" customHeight="1">
      <c r="B13" s="26"/>
      <c r="L13" s="26"/>
    </row>
    <row r="14" spans="2:46" s="1" customFormat="1" ht="12" customHeight="1">
      <c r="B14" s="26"/>
      <c r="D14" s="23" t="s">
        <v>23</v>
      </c>
      <c r="I14" s="23" t="s">
        <v>24</v>
      </c>
      <c r="J14" s="21" t="s">
        <v>25</v>
      </c>
      <c r="L14" s="26"/>
    </row>
    <row r="15" spans="2:46" s="1" customFormat="1" ht="18" customHeight="1">
      <c r="B15" s="26"/>
      <c r="E15" s="21" t="s">
        <v>26</v>
      </c>
      <c r="I15" s="23" t="s">
        <v>27</v>
      </c>
      <c r="J15" s="21" t="s">
        <v>3</v>
      </c>
      <c r="L15" s="26"/>
    </row>
    <row r="16" spans="2:46" s="1" customFormat="1" ht="6.95" customHeight="1">
      <c r="B16" s="26"/>
      <c r="L16" s="26"/>
    </row>
    <row r="17" spans="2:12" s="1" customFormat="1" ht="12" customHeight="1">
      <c r="B17" s="26"/>
      <c r="D17" s="23" t="s">
        <v>28</v>
      </c>
      <c r="I17" s="23" t="s">
        <v>24</v>
      </c>
      <c r="J17" s="21" t="str">
        <f>'Rekapitulace '!AN13</f>
        <v/>
      </c>
      <c r="L17" s="26"/>
    </row>
    <row r="18" spans="2:12" s="1" customFormat="1" ht="18" customHeight="1">
      <c r="B18" s="26"/>
      <c r="E18" s="234" t="str">
        <f>'Rekapitulace '!E14</f>
        <v xml:space="preserve"> </v>
      </c>
      <c r="F18" s="234"/>
      <c r="G18" s="234"/>
      <c r="H18" s="234"/>
      <c r="I18" s="23" t="s">
        <v>27</v>
      </c>
      <c r="J18" s="21" t="str">
        <f>'Rekapitulace '!AN14</f>
        <v/>
      </c>
      <c r="L18" s="26"/>
    </row>
    <row r="19" spans="2:12" s="1" customFormat="1" ht="6.95" customHeight="1">
      <c r="B19" s="26"/>
      <c r="L19" s="26"/>
    </row>
    <row r="20" spans="2:12" s="1" customFormat="1" ht="12" customHeight="1">
      <c r="B20" s="26"/>
      <c r="D20" s="23" t="s">
        <v>30</v>
      </c>
      <c r="I20" s="23" t="s">
        <v>24</v>
      </c>
      <c r="J20" s="21" t="s">
        <v>31</v>
      </c>
      <c r="L20" s="26"/>
    </row>
    <row r="21" spans="2:12" s="1" customFormat="1" ht="18" customHeight="1">
      <c r="B21" s="26"/>
      <c r="E21" s="21" t="s">
        <v>32</v>
      </c>
      <c r="I21" s="23" t="s">
        <v>27</v>
      </c>
      <c r="J21" s="21" t="s">
        <v>3</v>
      </c>
      <c r="L21" s="26"/>
    </row>
    <row r="22" spans="2:12" s="1" customFormat="1" ht="6.95" customHeight="1">
      <c r="B22" s="26"/>
      <c r="L22" s="26"/>
    </row>
    <row r="23" spans="2:12" s="1" customFormat="1" ht="12" customHeight="1">
      <c r="B23" s="26"/>
      <c r="D23" s="23" t="s">
        <v>34</v>
      </c>
      <c r="I23" s="23" t="s">
        <v>24</v>
      </c>
      <c r="J23" s="21" t="s">
        <v>35</v>
      </c>
      <c r="L23" s="26"/>
    </row>
    <row r="24" spans="2:12" s="1" customFormat="1" ht="18" customHeight="1">
      <c r="B24" s="26"/>
      <c r="E24" s="21" t="s">
        <v>36</v>
      </c>
      <c r="I24" s="23" t="s">
        <v>27</v>
      </c>
      <c r="J24" s="21" t="s">
        <v>3</v>
      </c>
      <c r="L24" s="26"/>
    </row>
    <row r="25" spans="2:12" s="1" customFormat="1" ht="6.95" customHeight="1">
      <c r="B25" s="26"/>
      <c r="L25" s="26"/>
    </row>
    <row r="26" spans="2:12" s="1" customFormat="1" ht="12" customHeight="1">
      <c r="B26" s="26"/>
      <c r="D26" s="23" t="s">
        <v>37</v>
      </c>
      <c r="L26" s="26"/>
    </row>
    <row r="27" spans="2:12" s="7" customFormat="1" ht="71.25" customHeight="1">
      <c r="B27" s="80"/>
      <c r="E27" s="236" t="s">
        <v>38</v>
      </c>
      <c r="F27" s="236"/>
      <c r="G27" s="236"/>
      <c r="H27" s="236"/>
      <c r="L27" s="80"/>
    </row>
    <row r="28" spans="2:12" s="1" customFormat="1" ht="6.95" customHeight="1">
      <c r="B28" s="26"/>
      <c r="L28" s="26"/>
    </row>
    <row r="29" spans="2:12" s="1" customFormat="1" ht="6.95" customHeight="1">
      <c r="B29" s="26"/>
      <c r="D29" s="44"/>
      <c r="E29" s="44"/>
      <c r="F29" s="44"/>
      <c r="G29" s="44"/>
      <c r="H29" s="44"/>
      <c r="I29" s="44"/>
      <c r="J29" s="44"/>
      <c r="K29" s="44"/>
      <c r="L29" s="26"/>
    </row>
    <row r="30" spans="2:12" s="1" customFormat="1" ht="25.35" customHeight="1">
      <c r="B30" s="26"/>
      <c r="D30" s="81" t="s">
        <v>39</v>
      </c>
      <c r="J30" s="57">
        <f>ROUND(J83, 2)</f>
        <v>0</v>
      </c>
      <c r="L30" s="26"/>
    </row>
    <row r="31" spans="2:12" s="1" customFormat="1" ht="6.95" customHeight="1">
      <c r="B31" s="26"/>
      <c r="D31" s="44"/>
      <c r="E31" s="44"/>
      <c r="F31" s="44"/>
      <c r="G31" s="44"/>
      <c r="H31" s="44"/>
      <c r="I31" s="44"/>
      <c r="J31" s="44"/>
      <c r="K31" s="44"/>
      <c r="L31" s="26"/>
    </row>
    <row r="32" spans="2:12" s="1" customFormat="1" ht="14.45" customHeight="1">
      <c r="B32" s="26"/>
      <c r="F32" s="29" t="s">
        <v>41</v>
      </c>
      <c r="I32" s="29" t="s">
        <v>40</v>
      </c>
      <c r="J32" s="29" t="s">
        <v>42</v>
      </c>
      <c r="L32" s="26"/>
    </row>
    <row r="33" spans="2:12" s="1" customFormat="1" ht="14.45" customHeight="1">
      <c r="B33" s="26"/>
      <c r="D33" s="46" t="s">
        <v>43</v>
      </c>
      <c r="E33" s="23" t="s">
        <v>44</v>
      </c>
      <c r="F33" s="82">
        <f>ROUND((SUM(BE83:BE99)),  2)</f>
        <v>0</v>
      </c>
      <c r="I33" s="83">
        <v>0.21</v>
      </c>
      <c r="J33" s="82">
        <f>ROUND(((SUM(BE83:BE99))*I33),  2)</f>
        <v>0</v>
      </c>
      <c r="L33" s="26"/>
    </row>
    <row r="34" spans="2:12" s="1" customFormat="1" ht="14.45" customHeight="1">
      <c r="B34" s="26"/>
      <c r="E34" s="23" t="s">
        <v>45</v>
      </c>
      <c r="F34" s="82">
        <f>ROUND((SUM(BF83:BF99)),  2)</f>
        <v>0</v>
      </c>
      <c r="I34" s="83">
        <v>0.12</v>
      </c>
      <c r="J34" s="82">
        <f>ROUND(((SUM(BF83:BF99))*I34),  2)</f>
        <v>0</v>
      </c>
      <c r="L34" s="26"/>
    </row>
    <row r="35" spans="2:12" s="1" customFormat="1" ht="14.45" hidden="1" customHeight="1">
      <c r="B35" s="26"/>
      <c r="E35" s="23" t="s">
        <v>46</v>
      </c>
      <c r="F35" s="82">
        <f>ROUND((SUM(BG83:BG99)),  2)</f>
        <v>0</v>
      </c>
      <c r="I35" s="83">
        <v>0.21</v>
      </c>
      <c r="J35" s="82">
        <f>0</f>
        <v>0</v>
      </c>
      <c r="L35" s="26"/>
    </row>
    <row r="36" spans="2:12" s="1" customFormat="1" ht="14.45" hidden="1" customHeight="1">
      <c r="B36" s="26"/>
      <c r="E36" s="23" t="s">
        <v>47</v>
      </c>
      <c r="F36" s="82">
        <f>ROUND((SUM(BH83:BH99)),  2)</f>
        <v>0</v>
      </c>
      <c r="I36" s="83">
        <v>0.12</v>
      </c>
      <c r="J36" s="82">
        <f>0</f>
        <v>0</v>
      </c>
      <c r="L36" s="26"/>
    </row>
    <row r="37" spans="2:12" s="1" customFormat="1" ht="14.45" hidden="1" customHeight="1">
      <c r="B37" s="26"/>
      <c r="E37" s="23" t="s">
        <v>48</v>
      </c>
      <c r="F37" s="82">
        <f>ROUND((SUM(BI83:BI99)),  2)</f>
        <v>0</v>
      </c>
      <c r="I37" s="83">
        <v>0</v>
      </c>
      <c r="J37" s="82">
        <f>0</f>
        <v>0</v>
      </c>
      <c r="L37" s="26"/>
    </row>
    <row r="38" spans="2:12" s="1" customFormat="1" ht="6.95" customHeight="1">
      <c r="B38" s="26"/>
      <c r="L38" s="26"/>
    </row>
    <row r="39" spans="2:12" s="1" customFormat="1" ht="25.35" customHeight="1">
      <c r="B39" s="26"/>
      <c r="C39" s="84"/>
      <c r="D39" s="85" t="s">
        <v>49</v>
      </c>
      <c r="E39" s="48"/>
      <c r="F39" s="48"/>
      <c r="G39" s="86" t="s">
        <v>50</v>
      </c>
      <c r="H39" s="87" t="s">
        <v>51</v>
      </c>
      <c r="I39" s="48"/>
      <c r="J39" s="88">
        <f>SUM(J30:J37)</f>
        <v>0</v>
      </c>
      <c r="K39" s="89"/>
      <c r="L39" s="26"/>
    </row>
    <row r="40" spans="2:12" s="1" customFormat="1" ht="14.45" customHeight="1">
      <c r="B40" s="35"/>
      <c r="C40" s="36"/>
      <c r="D40" s="36"/>
      <c r="E40" s="36"/>
      <c r="F40" s="36"/>
      <c r="G40" s="36"/>
      <c r="H40" s="36"/>
      <c r="I40" s="36"/>
      <c r="J40" s="36"/>
      <c r="K40" s="36"/>
      <c r="L40" s="26"/>
    </row>
    <row r="44" spans="2:12" s="1" customFormat="1" ht="6.95" customHeight="1">
      <c r="B44" s="37"/>
      <c r="C44" s="38"/>
      <c r="D44" s="38"/>
      <c r="E44" s="38"/>
      <c r="F44" s="38"/>
      <c r="G44" s="38"/>
      <c r="H44" s="38"/>
      <c r="I44" s="38"/>
      <c r="J44" s="38"/>
      <c r="K44" s="38"/>
      <c r="L44" s="26"/>
    </row>
    <row r="45" spans="2:12" s="1" customFormat="1" ht="24.95" customHeight="1">
      <c r="B45" s="26"/>
      <c r="C45" s="18" t="s">
        <v>106</v>
      </c>
      <c r="L45" s="26"/>
    </row>
    <row r="46" spans="2:12" s="1" customFormat="1" ht="6.95" customHeight="1">
      <c r="B46" s="26"/>
      <c r="L46" s="26"/>
    </row>
    <row r="47" spans="2:12" s="1" customFormat="1" ht="12" customHeight="1">
      <c r="B47" s="26"/>
      <c r="C47" s="23" t="s">
        <v>15</v>
      </c>
      <c r="L47" s="26"/>
    </row>
    <row r="48" spans="2:12" s="1" customFormat="1" ht="16.5" customHeight="1">
      <c r="B48" s="26"/>
      <c r="E48" s="259" t="str">
        <f>E7</f>
        <v>ZŠ a MŠ Okružní 1580/57, Aš - stavební úpravy</v>
      </c>
      <c r="F48" s="260"/>
      <c r="G48" s="260"/>
      <c r="H48" s="260"/>
      <c r="L48" s="26"/>
    </row>
    <row r="49" spans="2:47" s="1" customFormat="1" ht="12" customHeight="1">
      <c r="B49" s="26"/>
      <c r="C49" s="23" t="s">
        <v>104</v>
      </c>
      <c r="L49" s="26"/>
    </row>
    <row r="50" spans="2:47" s="1" customFormat="1" ht="16.5" customHeight="1">
      <c r="B50" s="26"/>
      <c r="E50" s="249" t="str">
        <f>E9</f>
        <v>3.06 - Kabinet informatiky</v>
      </c>
      <c r="F50" s="258"/>
      <c r="G50" s="258"/>
      <c r="H50" s="258"/>
      <c r="L50" s="26"/>
    </row>
    <row r="51" spans="2:47" s="1" customFormat="1" ht="6.95" customHeight="1">
      <c r="B51" s="26"/>
      <c r="L51" s="26"/>
    </row>
    <row r="52" spans="2:47" s="1" customFormat="1" ht="12" customHeight="1">
      <c r="B52" s="26"/>
      <c r="C52" s="23" t="s">
        <v>19</v>
      </c>
      <c r="F52" s="21" t="str">
        <f>F12</f>
        <v>Aš</v>
      </c>
      <c r="I52" s="23" t="s">
        <v>21</v>
      </c>
      <c r="J52" s="43" t="str">
        <f>IF(J12="","",J12)</f>
        <v>5. 2. 2026</v>
      </c>
      <c r="L52" s="26"/>
    </row>
    <row r="53" spans="2:47" s="1" customFormat="1" ht="6.95" customHeight="1">
      <c r="B53" s="26"/>
      <c r="L53" s="26"/>
    </row>
    <row r="54" spans="2:47" s="1" customFormat="1" ht="15.2" customHeight="1">
      <c r="B54" s="26"/>
      <c r="C54" s="23" t="s">
        <v>23</v>
      </c>
      <c r="F54" s="21" t="str">
        <f>E15</f>
        <v>Město Aš</v>
      </c>
      <c r="I54" s="23" t="s">
        <v>30</v>
      </c>
      <c r="J54" s="24" t="str">
        <f>E21</f>
        <v>AVZ, Ing. Václav Zůna</v>
      </c>
      <c r="L54" s="26"/>
    </row>
    <row r="55" spans="2:47" s="1" customFormat="1" ht="15.2" customHeight="1">
      <c r="B55" s="26"/>
      <c r="C55" s="23" t="s">
        <v>28</v>
      </c>
      <c r="F55" s="21" t="str">
        <f>IF(E18="","",E18)</f>
        <v xml:space="preserve"> </v>
      </c>
      <c r="I55" s="23" t="s">
        <v>34</v>
      </c>
      <c r="J55" s="24" t="str">
        <f>E24</f>
        <v>Jakub Vilingr</v>
      </c>
      <c r="L55" s="26"/>
    </row>
    <row r="56" spans="2:47" s="1" customFormat="1" ht="10.35" customHeight="1">
      <c r="B56" s="26"/>
      <c r="L56" s="26"/>
    </row>
    <row r="57" spans="2:47" s="1" customFormat="1" ht="29.25" customHeight="1">
      <c r="B57" s="26"/>
      <c r="C57" s="90" t="s">
        <v>107</v>
      </c>
      <c r="D57" s="84"/>
      <c r="E57" s="84"/>
      <c r="F57" s="84"/>
      <c r="G57" s="84"/>
      <c r="H57" s="84"/>
      <c r="I57" s="84"/>
      <c r="J57" s="91" t="s">
        <v>108</v>
      </c>
      <c r="K57" s="84"/>
      <c r="L57" s="26"/>
    </row>
    <row r="58" spans="2:47" s="1" customFormat="1" ht="10.35" customHeight="1">
      <c r="B58" s="26"/>
      <c r="L58" s="26"/>
    </row>
    <row r="59" spans="2:47" s="1" customFormat="1" ht="22.9" customHeight="1">
      <c r="B59" s="26"/>
      <c r="C59" s="92" t="s">
        <v>71</v>
      </c>
      <c r="J59" s="57">
        <f>J83</f>
        <v>0</v>
      </c>
      <c r="L59" s="26"/>
      <c r="AU59" s="14" t="s">
        <v>109</v>
      </c>
    </row>
    <row r="60" spans="2:47" s="8" customFormat="1" ht="24.95" customHeight="1">
      <c r="B60" s="93"/>
      <c r="D60" s="94" t="s">
        <v>110</v>
      </c>
      <c r="E60" s="95"/>
      <c r="F60" s="95"/>
      <c r="G60" s="95"/>
      <c r="H60" s="95"/>
      <c r="I60" s="95"/>
      <c r="J60" s="96">
        <f>J84</f>
        <v>0</v>
      </c>
      <c r="L60" s="93"/>
    </row>
    <row r="61" spans="2:47" s="9" customFormat="1" ht="19.899999999999999" customHeight="1">
      <c r="B61" s="97"/>
      <c r="D61" s="98" t="s">
        <v>428</v>
      </c>
      <c r="E61" s="99"/>
      <c r="F61" s="99"/>
      <c r="G61" s="99"/>
      <c r="H61" s="99"/>
      <c r="I61" s="99"/>
      <c r="J61" s="100">
        <f>J85</f>
        <v>0</v>
      </c>
      <c r="L61" s="97"/>
    </row>
    <row r="62" spans="2:47" s="8" customFormat="1" ht="24.95" customHeight="1">
      <c r="B62" s="93"/>
      <c r="D62" s="94" t="s">
        <v>116</v>
      </c>
      <c r="E62" s="95"/>
      <c r="F62" s="95"/>
      <c r="G62" s="95"/>
      <c r="H62" s="95"/>
      <c r="I62" s="95"/>
      <c r="J62" s="96">
        <f>J89</f>
        <v>0</v>
      </c>
      <c r="L62" s="93"/>
    </row>
    <row r="63" spans="2:47" s="9" customFormat="1" ht="19.899999999999999" customHeight="1">
      <c r="B63" s="97"/>
      <c r="D63" s="98" t="s">
        <v>117</v>
      </c>
      <c r="E63" s="99"/>
      <c r="F63" s="99"/>
      <c r="G63" s="99"/>
      <c r="H63" s="99"/>
      <c r="I63" s="99"/>
      <c r="J63" s="100">
        <f>J90</f>
        <v>0</v>
      </c>
      <c r="L63" s="97"/>
    </row>
    <row r="64" spans="2:47" s="1" customFormat="1" ht="21.75" customHeight="1">
      <c r="B64" s="26"/>
      <c r="L64" s="26"/>
    </row>
    <row r="65" spans="2:12" s="1" customFormat="1" ht="6.95" customHeight="1">
      <c r="B65" s="35"/>
      <c r="C65" s="36"/>
      <c r="D65" s="36"/>
      <c r="E65" s="36"/>
      <c r="F65" s="36"/>
      <c r="G65" s="36"/>
      <c r="H65" s="36"/>
      <c r="I65" s="36"/>
      <c r="J65" s="36"/>
      <c r="K65" s="36"/>
      <c r="L65" s="26"/>
    </row>
    <row r="69" spans="2:12" s="1" customFormat="1" ht="6.95" customHeight="1">
      <c r="B69" s="37"/>
      <c r="C69" s="38"/>
      <c r="D69" s="38"/>
      <c r="E69" s="38"/>
      <c r="F69" s="38"/>
      <c r="G69" s="38"/>
      <c r="H69" s="38"/>
      <c r="I69" s="38"/>
      <c r="J69" s="38"/>
      <c r="K69" s="38"/>
      <c r="L69" s="26"/>
    </row>
    <row r="70" spans="2:12" s="1" customFormat="1" ht="24.95" customHeight="1">
      <c r="B70" s="26"/>
      <c r="C70" s="18" t="s">
        <v>118</v>
      </c>
      <c r="L70" s="26"/>
    </row>
    <row r="71" spans="2:12" s="1" customFormat="1" ht="6.95" customHeight="1">
      <c r="B71" s="26"/>
      <c r="L71" s="26"/>
    </row>
    <row r="72" spans="2:12" s="1" customFormat="1" ht="12" customHeight="1">
      <c r="B72" s="26"/>
      <c r="C72" s="23" t="s">
        <v>15</v>
      </c>
      <c r="L72" s="26"/>
    </row>
    <row r="73" spans="2:12" s="1" customFormat="1" ht="16.5" customHeight="1">
      <c r="B73" s="26"/>
      <c r="E73" s="259" t="str">
        <f>E7</f>
        <v>ZŠ a MŠ Okružní 1580/57, Aš - stavební úpravy</v>
      </c>
      <c r="F73" s="260"/>
      <c r="G73" s="260"/>
      <c r="H73" s="260"/>
      <c r="L73" s="26"/>
    </row>
    <row r="74" spans="2:12" s="1" customFormat="1" ht="12" customHeight="1">
      <c r="B74" s="26"/>
      <c r="C74" s="23" t="s">
        <v>104</v>
      </c>
      <c r="L74" s="26"/>
    </row>
    <row r="75" spans="2:12" s="1" customFormat="1" ht="16.5" customHeight="1">
      <c r="B75" s="26"/>
      <c r="E75" s="249" t="str">
        <f>E9</f>
        <v>3.06 - Kabinet informatiky</v>
      </c>
      <c r="F75" s="258"/>
      <c r="G75" s="258"/>
      <c r="H75" s="258"/>
      <c r="L75" s="26"/>
    </row>
    <row r="76" spans="2:12" s="1" customFormat="1" ht="6.95" customHeight="1">
      <c r="B76" s="26"/>
      <c r="L76" s="26"/>
    </row>
    <row r="77" spans="2:12" s="1" customFormat="1" ht="12" customHeight="1">
      <c r="B77" s="26"/>
      <c r="C77" s="23" t="s">
        <v>19</v>
      </c>
      <c r="F77" s="21" t="str">
        <f>F12</f>
        <v>Aš</v>
      </c>
      <c r="I77" s="23" t="s">
        <v>21</v>
      </c>
      <c r="J77" s="43" t="str">
        <f>IF(J12="","",J12)</f>
        <v>5. 2. 2026</v>
      </c>
      <c r="L77" s="26"/>
    </row>
    <row r="78" spans="2:12" s="1" customFormat="1" ht="6.95" customHeight="1">
      <c r="B78" s="26"/>
      <c r="L78" s="26"/>
    </row>
    <row r="79" spans="2:12" s="1" customFormat="1" ht="15.2" customHeight="1">
      <c r="B79" s="26"/>
      <c r="C79" s="23" t="s">
        <v>23</v>
      </c>
      <c r="F79" s="21" t="str">
        <f>E15</f>
        <v>Město Aš</v>
      </c>
      <c r="I79" s="23" t="s">
        <v>30</v>
      </c>
      <c r="J79" s="24" t="str">
        <f>E21</f>
        <v>AVZ, Ing. Václav Zůna</v>
      </c>
      <c r="L79" s="26"/>
    </row>
    <row r="80" spans="2:12" s="1" customFormat="1" ht="15.2" customHeight="1">
      <c r="B80" s="26"/>
      <c r="C80" s="23" t="s">
        <v>28</v>
      </c>
      <c r="F80" s="21" t="str">
        <f>IF(E18="","",E18)</f>
        <v xml:space="preserve"> </v>
      </c>
      <c r="I80" s="23" t="s">
        <v>34</v>
      </c>
      <c r="J80" s="24" t="str">
        <f>E24</f>
        <v>Jakub Vilingr</v>
      </c>
      <c r="L80" s="26"/>
    </row>
    <row r="81" spans="2:65" s="1" customFormat="1" ht="10.35" customHeight="1">
      <c r="B81" s="26"/>
      <c r="L81" s="26"/>
    </row>
    <row r="82" spans="2:65" s="10" customFormat="1" ht="29.25" customHeight="1">
      <c r="B82" s="101"/>
      <c r="C82" s="102" t="s">
        <v>119</v>
      </c>
      <c r="D82" s="103" t="s">
        <v>58</v>
      </c>
      <c r="E82" s="103" t="s">
        <v>54</v>
      </c>
      <c r="F82" s="103" t="s">
        <v>55</v>
      </c>
      <c r="G82" s="103" t="s">
        <v>120</v>
      </c>
      <c r="H82" s="103" t="s">
        <v>121</v>
      </c>
      <c r="I82" s="103" t="s">
        <v>122</v>
      </c>
      <c r="J82" s="103" t="s">
        <v>108</v>
      </c>
      <c r="K82" s="104" t="s">
        <v>123</v>
      </c>
      <c r="L82" s="101"/>
      <c r="M82" s="50" t="s">
        <v>3</v>
      </c>
      <c r="N82" s="51" t="s">
        <v>43</v>
      </c>
      <c r="O82" s="51" t="s">
        <v>124</v>
      </c>
      <c r="P82" s="51" t="s">
        <v>125</v>
      </c>
      <c r="Q82" s="51" t="s">
        <v>126</v>
      </c>
      <c r="R82" s="51" t="s">
        <v>127</v>
      </c>
      <c r="S82" s="51" t="s">
        <v>128</v>
      </c>
      <c r="T82" s="52" t="s">
        <v>129</v>
      </c>
    </row>
    <row r="83" spans="2:65" s="1" customFormat="1" ht="22.9" customHeight="1">
      <c r="B83" s="26"/>
      <c r="C83" s="55" t="s">
        <v>130</v>
      </c>
      <c r="J83" s="220">
        <f>BK83</f>
        <v>0</v>
      </c>
      <c r="L83" s="26"/>
      <c r="M83" s="53"/>
      <c r="N83" s="44"/>
      <c r="O83" s="44"/>
      <c r="P83" s="105">
        <f>P84+P89</f>
        <v>0</v>
      </c>
      <c r="Q83" s="44"/>
      <c r="R83" s="105">
        <f>R84+R89</f>
        <v>0</v>
      </c>
      <c r="S83" s="44"/>
      <c r="T83" s="106">
        <f>T84+T89</f>
        <v>0</v>
      </c>
      <c r="AT83" s="14" t="s">
        <v>72</v>
      </c>
      <c r="AU83" s="14" t="s">
        <v>109</v>
      </c>
      <c r="BK83" s="107">
        <f>BK84+BK89</f>
        <v>0</v>
      </c>
    </row>
    <row r="84" spans="2:65" s="11" customFormat="1" ht="25.9" customHeight="1">
      <c r="B84" s="108"/>
      <c r="D84" s="109" t="s">
        <v>72</v>
      </c>
      <c r="E84" s="210" t="s">
        <v>131</v>
      </c>
      <c r="F84" s="210" t="s">
        <v>132</v>
      </c>
      <c r="J84" s="221">
        <f>BK84</f>
        <v>0</v>
      </c>
      <c r="L84" s="108"/>
      <c r="M84" s="110"/>
      <c r="P84" s="111">
        <f>P85</f>
        <v>0</v>
      </c>
      <c r="R84" s="111">
        <f>R85</f>
        <v>0</v>
      </c>
      <c r="T84" s="112">
        <f>T85</f>
        <v>0</v>
      </c>
      <c r="AR84" s="109" t="s">
        <v>81</v>
      </c>
      <c r="AT84" s="113" t="s">
        <v>72</v>
      </c>
      <c r="AU84" s="113" t="s">
        <v>73</v>
      </c>
      <c r="AY84" s="109" t="s">
        <v>133</v>
      </c>
      <c r="BK84" s="114">
        <f>BK85</f>
        <v>0</v>
      </c>
    </row>
    <row r="85" spans="2:65" s="11" customFormat="1" ht="22.9" customHeight="1">
      <c r="B85" s="108"/>
      <c r="D85" s="109" t="s">
        <v>72</v>
      </c>
      <c r="E85" s="211" t="s">
        <v>429</v>
      </c>
      <c r="F85" s="211" t="s">
        <v>252</v>
      </c>
      <c r="J85" s="222">
        <f>BK85</f>
        <v>0</v>
      </c>
      <c r="L85" s="108"/>
      <c r="M85" s="110"/>
      <c r="P85" s="111">
        <f>SUM(P86:P88)</f>
        <v>0</v>
      </c>
      <c r="R85" s="111">
        <f>SUM(R86:R88)</f>
        <v>0</v>
      </c>
      <c r="T85" s="112">
        <f>SUM(T86:T88)</f>
        <v>0</v>
      </c>
      <c r="AR85" s="109" t="s">
        <v>81</v>
      </c>
      <c r="AT85" s="113" t="s">
        <v>72</v>
      </c>
      <c r="AU85" s="113" t="s">
        <v>81</v>
      </c>
      <c r="AY85" s="109" t="s">
        <v>133</v>
      </c>
      <c r="BK85" s="114">
        <f>SUM(BK86:BK88)</f>
        <v>0</v>
      </c>
    </row>
    <row r="86" spans="2:65" s="1" customFormat="1" ht="16.5" customHeight="1">
      <c r="B86" s="26"/>
      <c r="C86" s="212" t="s">
        <v>81</v>
      </c>
      <c r="D86" s="212" t="s">
        <v>136</v>
      </c>
      <c r="E86" s="213" t="s">
        <v>430</v>
      </c>
      <c r="F86" s="214" t="s">
        <v>271</v>
      </c>
      <c r="G86" s="215" t="s">
        <v>139</v>
      </c>
      <c r="H86" s="216">
        <v>6</v>
      </c>
      <c r="I86" s="224"/>
      <c r="J86" s="223">
        <f>ROUND(I86*H86,2)</f>
        <v>0</v>
      </c>
      <c r="K86" s="214" t="s">
        <v>3</v>
      </c>
      <c r="L86" s="26"/>
      <c r="M86" s="115" t="s">
        <v>3</v>
      </c>
      <c r="N86" s="116" t="s">
        <v>44</v>
      </c>
      <c r="O86" s="117">
        <v>0</v>
      </c>
      <c r="P86" s="117">
        <f>O86*H86</f>
        <v>0</v>
      </c>
      <c r="Q86" s="117">
        <v>0</v>
      </c>
      <c r="R86" s="117">
        <f>Q86*H86</f>
        <v>0</v>
      </c>
      <c r="S86" s="117">
        <v>0</v>
      </c>
      <c r="T86" s="118">
        <f>S86*H86</f>
        <v>0</v>
      </c>
      <c r="AR86" s="119" t="s">
        <v>140</v>
      </c>
      <c r="AT86" s="119" t="s">
        <v>136</v>
      </c>
      <c r="AU86" s="119" t="s">
        <v>83</v>
      </c>
      <c r="AY86" s="14" t="s">
        <v>133</v>
      </c>
      <c r="BE86" s="120">
        <f>IF(N86="základní",J86,0)</f>
        <v>0</v>
      </c>
      <c r="BF86" s="120">
        <f>IF(N86="snížená",J86,0)</f>
        <v>0</v>
      </c>
      <c r="BG86" s="120">
        <f>IF(N86="zákl. přenesená",J86,0)</f>
        <v>0</v>
      </c>
      <c r="BH86" s="120">
        <f>IF(N86="sníž. přenesená",J86,0)</f>
        <v>0</v>
      </c>
      <c r="BI86" s="120">
        <f>IF(N86="nulová",J86,0)</f>
        <v>0</v>
      </c>
      <c r="BJ86" s="14" t="s">
        <v>81</v>
      </c>
      <c r="BK86" s="120">
        <f>ROUND(I86*H86,2)</f>
        <v>0</v>
      </c>
      <c r="BL86" s="14" t="s">
        <v>140</v>
      </c>
      <c r="BM86" s="119" t="s">
        <v>431</v>
      </c>
    </row>
    <row r="87" spans="2:65" s="1" customFormat="1">
      <c r="B87" s="26"/>
      <c r="D87" s="217" t="s">
        <v>142</v>
      </c>
      <c r="F87" s="218" t="s">
        <v>271</v>
      </c>
      <c r="L87" s="26"/>
      <c r="M87" s="121"/>
      <c r="T87" s="47"/>
      <c r="AT87" s="14" t="s">
        <v>142</v>
      </c>
      <c r="AU87" s="14" t="s">
        <v>83</v>
      </c>
    </row>
    <row r="88" spans="2:65" s="1" customFormat="1" ht="68.25">
      <c r="B88" s="26"/>
      <c r="D88" s="217" t="s">
        <v>143</v>
      </c>
      <c r="F88" s="219" t="s">
        <v>272</v>
      </c>
      <c r="L88" s="26"/>
      <c r="M88" s="121"/>
      <c r="T88" s="47"/>
      <c r="AT88" s="14" t="s">
        <v>143</v>
      </c>
      <c r="AU88" s="14" t="s">
        <v>83</v>
      </c>
    </row>
    <row r="89" spans="2:65" s="11" customFormat="1" ht="25.9" customHeight="1">
      <c r="B89" s="108"/>
      <c r="D89" s="109" t="s">
        <v>72</v>
      </c>
      <c r="E89" s="210" t="s">
        <v>205</v>
      </c>
      <c r="F89" s="210" t="s">
        <v>206</v>
      </c>
      <c r="J89" s="221">
        <f>BK89</f>
        <v>0</v>
      </c>
      <c r="L89" s="108"/>
      <c r="M89" s="110"/>
      <c r="P89" s="111">
        <f>P90</f>
        <v>0</v>
      </c>
      <c r="R89" s="111">
        <f>R90</f>
        <v>0</v>
      </c>
      <c r="T89" s="112">
        <f>T90</f>
        <v>0</v>
      </c>
      <c r="AR89" s="109" t="s">
        <v>140</v>
      </c>
      <c r="AT89" s="113" t="s">
        <v>72</v>
      </c>
      <c r="AU89" s="113" t="s">
        <v>73</v>
      </c>
      <c r="AY89" s="109" t="s">
        <v>133</v>
      </c>
      <c r="BK89" s="114">
        <f>BK90</f>
        <v>0</v>
      </c>
    </row>
    <row r="90" spans="2:65" s="11" customFormat="1" ht="22.9" customHeight="1">
      <c r="B90" s="108"/>
      <c r="D90" s="109" t="s">
        <v>72</v>
      </c>
      <c r="E90" s="211" t="s">
        <v>207</v>
      </c>
      <c r="F90" s="211" t="s">
        <v>208</v>
      </c>
      <c r="J90" s="222">
        <f>BK90</f>
        <v>0</v>
      </c>
      <c r="L90" s="108"/>
      <c r="M90" s="110"/>
      <c r="P90" s="111">
        <f>SUM(P91:P99)</f>
        <v>0</v>
      </c>
      <c r="R90" s="111">
        <f>SUM(R91:R99)</f>
        <v>0</v>
      </c>
      <c r="T90" s="112">
        <f>SUM(T91:T99)</f>
        <v>0</v>
      </c>
      <c r="AR90" s="109" t="s">
        <v>83</v>
      </c>
      <c r="AT90" s="113" t="s">
        <v>72</v>
      </c>
      <c r="AU90" s="113" t="s">
        <v>81</v>
      </c>
      <c r="AY90" s="109" t="s">
        <v>133</v>
      </c>
      <c r="BK90" s="114">
        <f>SUM(BK91:BK99)</f>
        <v>0</v>
      </c>
    </row>
    <row r="91" spans="2:65" s="1" customFormat="1" ht="16.5" customHeight="1">
      <c r="B91" s="26"/>
      <c r="C91" s="212" t="s">
        <v>83</v>
      </c>
      <c r="D91" s="212" t="s">
        <v>136</v>
      </c>
      <c r="E91" s="213" t="s">
        <v>432</v>
      </c>
      <c r="F91" s="214" t="s">
        <v>261</v>
      </c>
      <c r="G91" s="215" t="s">
        <v>139</v>
      </c>
      <c r="H91" s="216">
        <v>5</v>
      </c>
      <c r="I91" s="224"/>
      <c r="J91" s="223">
        <f>ROUND(I91*H91,2)</f>
        <v>0</v>
      </c>
      <c r="K91" s="214" t="s">
        <v>3</v>
      </c>
      <c r="L91" s="26"/>
      <c r="M91" s="115" t="s">
        <v>3</v>
      </c>
      <c r="N91" s="116" t="s">
        <v>44</v>
      </c>
      <c r="O91" s="117">
        <v>0</v>
      </c>
      <c r="P91" s="117">
        <f>O91*H91</f>
        <v>0</v>
      </c>
      <c r="Q91" s="117">
        <v>0</v>
      </c>
      <c r="R91" s="117">
        <f>Q91*H91</f>
        <v>0</v>
      </c>
      <c r="S91" s="117">
        <v>0</v>
      </c>
      <c r="T91" s="118">
        <f>S91*H91</f>
        <v>0</v>
      </c>
      <c r="AR91" s="119" t="s">
        <v>167</v>
      </c>
      <c r="AT91" s="119" t="s">
        <v>136</v>
      </c>
      <c r="AU91" s="119" t="s">
        <v>83</v>
      </c>
      <c r="AY91" s="14" t="s">
        <v>133</v>
      </c>
      <c r="BE91" s="120">
        <f>IF(N91="základní",J91,0)</f>
        <v>0</v>
      </c>
      <c r="BF91" s="120">
        <f>IF(N91="snížená",J91,0)</f>
        <v>0</v>
      </c>
      <c r="BG91" s="120">
        <f>IF(N91="zákl. přenesená",J91,0)</f>
        <v>0</v>
      </c>
      <c r="BH91" s="120">
        <f>IF(N91="sníž. přenesená",J91,0)</f>
        <v>0</v>
      </c>
      <c r="BI91" s="120">
        <f>IF(N91="nulová",J91,0)</f>
        <v>0</v>
      </c>
      <c r="BJ91" s="14" t="s">
        <v>81</v>
      </c>
      <c r="BK91" s="120">
        <f>ROUND(I91*H91,2)</f>
        <v>0</v>
      </c>
      <c r="BL91" s="14" t="s">
        <v>167</v>
      </c>
      <c r="BM91" s="119" t="s">
        <v>171</v>
      </c>
    </row>
    <row r="92" spans="2:65" s="1" customFormat="1">
      <c r="B92" s="26"/>
      <c r="D92" s="217" t="s">
        <v>142</v>
      </c>
      <c r="F92" s="218" t="s">
        <v>261</v>
      </c>
      <c r="L92" s="26"/>
      <c r="M92" s="121"/>
      <c r="T92" s="47"/>
      <c r="AT92" s="14" t="s">
        <v>142</v>
      </c>
      <c r="AU92" s="14" t="s">
        <v>83</v>
      </c>
    </row>
    <row r="93" spans="2:65" s="1" customFormat="1" ht="29.25">
      <c r="B93" s="26"/>
      <c r="D93" s="217" t="s">
        <v>143</v>
      </c>
      <c r="F93" s="219" t="s">
        <v>262</v>
      </c>
      <c r="L93" s="26"/>
      <c r="M93" s="121"/>
      <c r="T93" s="47"/>
      <c r="AT93" s="14" t="s">
        <v>143</v>
      </c>
      <c r="AU93" s="14" t="s">
        <v>83</v>
      </c>
    </row>
    <row r="94" spans="2:65" s="1" customFormat="1" ht="16.5" customHeight="1">
      <c r="B94" s="26"/>
      <c r="C94" s="212" t="s">
        <v>150</v>
      </c>
      <c r="D94" s="212" t="s">
        <v>136</v>
      </c>
      <c r="E94" s="213" t="s">
        <v>433</v>
      </c>
      <c r="F94" s="214" t="s">
        <v>264</v>
      </c>
      <c r="G94" s="215" t="s">
        <v>139</v>
      </c>
      <c r="H94" s="216">
        <v>5</v>
      </c>
      <c r="I94" s="224"/>
      <c r="J94" s="223">
        <f>ROUND(I94*H94,2)</f>
        <v>0</v>
      </c>
      <c r="K94" s="214" t="s">
        <v>3</v>
      </c>
      <c r="L94" s="26"/>
      <c r="M94" s="115" t="s">
        <v>3</v>
      </c>
      <c r="N94" s="116" t="s">
        <v>44</v>
      </c>
      <c r="O94" s="117">
        <v>0</v>
      </c>
      <c r="P94" s="117">
        <f>O94*H94</f>
        <v>0</v>
      </c>
      <c r="Q94" s="117">
        <v>0</v>
      </c>
      <c r="R94" s="117">
        <f>Q94*H94</f>
        <v>0</v>
      </c>
      <c r="S94" s="117">
        <v>0</v>
      </c>
      <c r="T94" s="118">
        <f>S94*H94</f>
        <v>0</v>
      </c>
      <c r="AR94" s="119" t="s">
        <v>167</v>
      </c>
      <c r="AT94" s="119" t="s">
        <v>136</v>
      </c>
      <c r="AU94" s="119" t="s">
        <v>83</v>
      </c>
      <c r="AY94" s="14" t="s">
        <v>133</v>
      </c>
      <c r="BE94" s="120">
        <f>IF(N94="základní",J94,0)</f>
        <v>0</v>
      </c>
      <c r="BF94" s="120">
        <f>IF(N94="snížená",J94,0)</f>
        <v>0</v>
      </c>
      <c r="BG94" s="120">
        <f>IF(N94="zákl. přenesená",J94,0)</f>
        <v>0</v>
      </c>
      <c r="BH94" s="120">
        <f>IF(N94="sníž. přenesená",J94,0)</f>
        <v>0</v>
      </c>
      <c r="BI94" s="120">
        <f>IF(N94="nulová",J94,0)</f>
        <v>0</v>
      </c>
      <c r="BJ94" s="14" t="s">
        <v>81</v>
      </c>
      <c r="BK94" s="120">
        <f>ROUND(I94*H94,2)</f>
        <v>0</v>
      </c>
      <c r="BL94" s="14" t="s">
        <v>167</v>
      </c>
      <c r="BM94" s="119" t="s">
        <v>175</v>
      </c>
    </row>
    <row r="95" spans="2:65" s="1" customFormat="1">
      <c r="B95" s="26"/>
      <c r="D95" s="217" t="s">
        <v>142</v>
      </c>
      <c r="F95" s="218" t="s">
        <v>264</v>
      </c>
      <c r="L95" s="26"/>
      <c r="M95" s="121"/>
      <c r="T95" s="47"/>
      <c r="AT95" s="14" t="s">
        <v>142</v>
      </c>
      <c r="AU95" s="14" t="s">
        <v>83</v>
      </c>
    </row>
    <row r="96" spans="2:65" s="1" customFormat="1" ht="29.25">
      <c r="B96" s="26"/>
      <c r="D96" s="217" t="s">
        <v>143</v>
      </c>
      <c r="F96" s="219" t="s">
        <v>265</v>
      </c>
      <c r="L96" s="26"/>
      <c r="M96" s="121"/>
      <c r="T96" s="47"/>
      <c r="AT96" s="14" t="s">
        <v>143</v>
      </c>
      <c r="AU96" s="14" t="s">
        <v>83</v>
      </c>
    </row>
    <row r="97" spans="2:65" s="1" customFormat="1" ht="16.5" customHeight="1">
      <c r="B97" s="26"/>
      <c r="C97" s="212" t="s">
        <v>140</v>
      </c>
      <c r="D97" s="212" t="s">
        <v>136</v>
      </c>
      <c r="E97" s="213" t="s">
        <v>335</v>
      </c>
      <c r="F97" s="214" t="s">
        <v>215</v>
      </c>
      <c r="G97" s="215" t="s">
        <v>139</v>
      </c>
      <c r="H97" s="216">
        <v>1</v>
      </c>
      <c r="I97" s="224"/>
      <c r="J97" s="223">
        <f>ROUND(I97*H97,2)</f>
        <v>0</v>
      </c>
      <c r="K97" s="214" t="s">
        <v>3</v>
      </c>
      <c r="L97" s="26"/>
      <c r="M97" s="115" t="s">
        <v>3</v>
      </c>
      <c r="N97" s="116" t="s">
        <v>44</v>
      </c>
      <c r="O97" s="117">
        <v>0</v>
      </c>
      <c r="P97" s="117">
        <f>O97*H97</f>
        <v>0</v>
      </c>
      <c r="Q97" s="117">
        <v>0</v>
      </c>
      <c r="R97" s="117">
        <f>Q97*H97</f>
        <v>0</v>
      </c>
      <c r="S97" s="117">
        <v>0</v>
      </c>
      <c r="T97" s="118">
        <f>S97*H97</f>
        <v>0</v>
      </c>
      <c r="AR97" s="119" t="s">
        <v>167</v>
      </c>
      <c r="AT97" s="119" t="s">
        <v>136</v>
      </c>
      <c r="AU97" s="119" t="s">
        <v>83</v>
      </c>
      <c r="AY97" s="14" t="s">
        <v>133</v>
      </c>
      <c r="BE97" s="120">
        <f>IF(N97="základní",J97,0)</f>
        <v>0</v>
      </c>
      <c r="BF97" s="120">
        <f>IF(N97="snížená",J97,0)</f>
        <v>0</v>
      </c>
      <c r="BG97" s="120">
        <f>IF(N97="zákl. přenesená",J97,0)</f>
        <v>0</v>
      </c>
      <c r="BH97" s="120">
        <f>IF(N97="sníž. přenesená",J97,0)</f>
        <v>0</v>
      </c>
      <c r="BI97" s="120">
        <f>IF(N97="nulová",J97,0)</f>
        <v>0</v>
      </c>
      <c r="BJ97" s="14" t="s">
        <v>81</v>
      </c>
      <c r="BK97" s="120">
        <f>ROUND(I97*H97,2)</f>
        <v>0</v>
      </c>
      <c r="BL97" s="14" t="s">
        <v>167</v>
      </c>
      <c r="BM97" s="119" t="s">
        <v>180</v>
      </c>
    </row>
    <row r="98" spans="2:65" s="1" customFormat="1">
      <c r="B98" s="26"/>
      <c r="D98" s="217" t="s">
        <v>142</v>
      </c>
      <c r="F98" s="218" t="s">
        <v>215</v>
      </c>
      <c r="L98" s="26"/>
      <c r="M98" s="121"/>
      <c r="T98" s="47"/>
      <c r="AT98" s="14" t="s">
        <v>142</v>
      </c>
      <c r="AU98" s="14" t="s">
        <v>83</v>
      </c>
    </row>
    <row r="99" spans="2:65" s="1" customFormat="1" ht="19.5">
      <c r="B99" s="26"/>
      <c r="D99" s="217" t="s">
        <v>143</v>
      </c>
      <c r="F99" s="219" t="s">
        <v>217</v>
      </c>
      <c r="L99" s="26"/>
      <c r="M99" s="122"/>
      <c r="N99" s="123"/>
      <c r="O99" s="123"/>
      <c r="P99" s="123"/>
      <c r="Q99" s="123"/>
      <c r="R99" s="123"/>
      <c r="S99" s="123"/>
      <c r="T99" s="124"/>
      <c r="AT99" s="14" t="s">
        <v>143</v>
      </c>
      <c r="AU99" s="14" t="s">
        <v>83</v>
      </c>
    </row>
    <row r="100" spans="2:65" s="1" customFormat="1" ht="6.95" customHeight="1">
      <c r="B100" s="35"/>
      <c r="C100" s="36"/>
      <c r="D100" s="36"/>
      <c r="E100" s="36"/>
      <c r="F100" s="36"/>
      <c r="G100" s="36"/>
      <c r="H100" s="36"/>
      <c r="I100" s="36"/>
      <c r="J100" s="36"/>
      <c r="K100" s="36"/>
      <c r="L100" s="26"/>
    </row>
  </sheetData>
  <sheetProtection algorithmName="SHA-512" hashValue="/lLqzv6AwDJJJVbLlpcUSE461Cbcg8akqkbVUonQQ4h6Ofh9jPf7lwKlFMWADT1X2HWZwWUJj8kpKjKOZCzjVA==" saltValue="sPVndNx7zohk41EubgE+rw==" spinCount="100000" sheet="1" objects="1" scenarios="1"/>
  <protectedRanges>
    <protectedRange sqref="I86 I91 I94 I97" name="Oblast1"/>
  </protectedRanges>
  <autoFilter ref="C82:K99" xr:uid="{00000000-0009-0000-0000-000008000000}"/>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19</vt:i4>
      </vt:variant>
    </vt:vector>
  </HeadingPairs>
  <TitlesOfParts>
    <vt:vector size="29" baseType="lpstr">
      <vt:lpstr>Rekapitulace </vt:lpstr>
      <vt:lpstr>2.01 - Učebna robotiky</vt:lpstr>
      <vt:lpstr>2.02 - IT učebna</vt:lpstr>
      <vt:lpstr>2.33 - Kabinet výchovného...</vt:lpstr>
      <vt:lpstr>2.34 - Kabinet jazyků</vt:lpstr>
      <vt:lpstr>2.35 - Jazyková učebna</vt:lpstr>
      <vt:lpstr>2.36 - Jazyková učebna</vt:lpstr>
      <vt:lpstr>3.02 - Jazyková učebna</vt:lpstr>
      <vt:lpstr>3.06 - Kabinet informatiky</vt:lpstr>
      <vt:lpstr>Pokyny pro vyplnění</vt:lpstr>
      <vt:lpstr>'2.01 - Učebna robotiky'!Názvy_tisku</vt:lpstr>
      <vt:lpstr>'2.02 - IT učebna'!Názvy_tisku</vt:lpstr>
      <vt:lpstr>'2.33 - Kabinet výchovného...'!Názvy_tisku</vt:lpstr>
      <vt:lpstr>'2.34 - Kabinet jazyků'!Názvy_tisku</vt:lpstr>
      <vt:lpstr>'2.35 - Jazyková učebna'!Názvy_tisku</vt:lpstr>
      <vt:lpstr>'2.36 - Jazyková učebna'!Názvy_tisku</vt:lpstr>
      <vt:lpstr>'3.02 - Jazyková učebna'!Názvy_tisku</vt:lpstr>
      <vt:lpstr>'3.06 - Kabinet informatiky'!Názvy_tisku</vt:lpstr>
      <vt:lpstr>'Rekapitulace '!Názvy_tisku</vt:lpstr>
      <vt:lpstr>'2.01 - Učebna robotiky'!Oblast_tisku</vt:lpstr>
      <vt:lpstr>'2.02 - IT učebna'!Oblast_tisku</vt:lpstr>
      <vt:lpstr>'2.33 - Kabinet výchovného...'!Oblast_tisku</vt:lpstr>
      <vt:lpstr>'2.34 - Kabinet jazyků'!Oblast_tisku</vt:lpstr>
      <vt:lpstr>'2.35 - Jazyková učebna'!Oblast_tisku</vt:lpstr>
      <vt:lpstr>'2.36 - Jazyková učebna'!Oblast_tisku</vt:lpstr>
      <vt:lpstr>'3.02 - Jazyková učebna'!Oblast_tisku</vt:lpstr>
      <vt:lpstr>'3.06 - Kabinet informatiky'!Oblast_tisku</vt:lpstr>
      <vt:lpstr>'Pokyny pro vyplnění'!Oblast_tisku</vt:lpstr>
      <vt:lpstr>'Rekapitulace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Vilingr</dc:creator>
  <cp:lastModifiedBy>Matěj Zima</cp:lastModifiedBy>
  <dcterms:created xsi:type="dcterms:W3CDTF">2026-02-06T05:27:22Z</dcterms:created>
  <dcterms:modified xsi:type="dcterms:W3CDTF">2026-02-13T08:46:54Z</dcterms:modified>
</cp:coreProperties>
</file>