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smesto-my.sharepoint.com/personal/zima_matej_muas_cz/Documents/Akce/MŠ Neumanova/Terasa/Zadávací dokumentace/"/>
    </mc:Choice>
  </mc:AlternateContent>
  <xr:revisionPtr revIDLastSave="8" documentId="11_69AA710EF48C90B1D457B02E907FCE73BE75415D" xr6:coauthVersionLast="47" xr6:coauthVersionMax="47" xr10:uidLastSave="{F226AD42-1619-4FF4-8E23-7197E1F343F1}"/>
  <bookViews>
    <workbookView xWindow="-120" yWindow="-120" windowWidth="29040" windowHeight="15720" activeTab="1" xr2:uid="{00000000-000D-0000-FFFF-FFFF00000000}"/>
  </bookViews>
  <sheets>
    <sheet name="Rekapitulace stavby" sheetId="1" r:id="rId1"/>
    <sheet name="2025-06 - Oprava terasy M..." sheetId="2" r:id="rId2"/>
    <sheet name="Seznam figur" sheetId="3" r:id="rId3"/>
  </sheets>
  <definedNames>
    <definedName name="_xlnm._FilterDatabase" localSheetId="1" hidden="1">'2025-06 - Oprava terasy M...'!$C$132:$L$639</definedName>
    <definedName name="_xlnm.Print_Titles" localSheetId="1">'2025-06 - Oprava terasy M...'!$132:$132</definedName>
    <definedName name="_xlnm.Print_Titles" localSheetId="0">'Rekapitulace stavby'!$92:$92</definedName>
    <definedName name="_xlnm.Print_Titles" localSheetId="2">'Seznam figur'!$9:$9</definedName>
    <definedName name="_xlnm.Print_Area" localSheetId="1">'2025-06 - Oprava terasy M...'!$C$4:$K$76,'2025-06 - Oprava terasy M...'!$C$82:$K$116,'2025-06 - Oprava terasy M...'!$C$122:$L$639</definedName>
    <definedName name="_xlnm.Print_Area" localSheetId="0">'Rekapitulace stavby'!$D$4:$AO$76,'Rekapitulace stavby'!$C$82:$AQ$96</definedName>
    <definedName name="_xlnm.Print_Area" localSheetId="2">'Seznam figur'!$C$4:$G$161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K37" i="2"/>
  <c r="K36" i="2"/>
  <c r="BA95" i="1"/>
  <c r="K35" i="2"/>
  <c r="AZ95" i="1" s="1"/>
  <c r="BI637" i="2"/>
  <c r="BH637" i="2"/>
  <c r="BG637" i="2"/>
  <c r="BF637" i="2"/>
  <c r="X637" i="2"/>
  <c r="X636" i="2"/>
  <c r="V637" i="2"/>
  <c r="V636" i="2" s="1"/>
  <c r="T637" i="2"/>
  <c r="T636" i="2"/>
  <c r="P637" i="2"/>
  <c r="BI633" i="2"/>
  <c r="BH633" i="2"/>
  <c r="BG633" i="2"/>
  <c r="BF633" i="2"/>
  <c r="X633" i="2"/>
  <c r="V633" i="2"/>
  <c r="T633" i="2"/>
  <c r="P633" i="2"/>
  <c r="BI630" i="2"/>
  <c r="BH630" i="2"/>
  <c r="BG630" i="2"/>
  <c r="BF630" i="2"/>
  <c r="X630" i="2"/>
  <c r="V630" i="2"/>
  <c r="T630" i="2"/>
  <c r="P630" i="2"/>
  <c r="BI627" i="2"/>
  <c r="BH627" i="2"/>
  <c r="BG627" i="2"/>
  <c r="BF627" i="2"/>
  <c r="X627" i="2"/>
  <c r="V627" i="2"/>
  <c r="T627" i="2"/>
  <c r="P627" i="2"/>
  <c r="BI622" i="2"/>
  <c r="BH622" i="2"/>
  <c r="BG622" i="2"/>
  <c r="BF622" i="2"/>
  <c r="X622" i="2"/>
  <c r="V622" i="2"/>
  <c r="T622" i="2"/>
  <c r="P622" i="2"/>
  <c r="BI620" i="2"/>
  <c r="BH620" i="2"/>
  <c r="BG620" i="2"/>
  <c r="BF620" i="2"/>
  <c r="X620" i="2"/>
  <c r="V620" i="2"/>
  <c r="T620" i="2"/>
  <c r="P620" i="2"/>
  <c r="BI617" i="2"/>
  <c r="BH617" i="2"/>
  <c r="BG617" i="2"/>
  <c r="BF617" i="2"/>
  <c r="X617" i="2"/>
  <c r="V617" i="2"/>
  <c r="T617" i="2"/>
  <c r="P617" i="2"/>
  <c r="BI614" i="2"/>
  <c r="BH614" i="2"/>
  <c r="BG614" i="2"/>
  <c r="BF614" i="2"/>
  <c r="X614" i="2"/>
  <c r="V614" i="2"/>
  <c r="T614" i="2"/>
  <c r="P614" i="2"/>
  <c r="BI611" i="2"/>
  <c r="BH611" i="2"/>
  <c r="BG611" i="2"/>
  <c r="BF611" i="2"/>
  <c r="X611" i="2"/>
  <c r="V611" i="2"/>
  <c r="T611" i="2"/>
  <c r="P611" i="2"/>
  <c r="BI608" i="2"/>
  <c r="BH608" i="2"/>
  <c r="BG608" i="2"/>
  <c r="BF608" i="2"/>
  <c r="X608" i="2"/>
  <c r="V608" i="2"/>
  <c r="T608" i="2"/>
  <c r="P608" i="2"/>
  <c r="BI606" i="2"/>
  <c r="BH606" i="2"/>
  <c r="BG606" i="2"/>
  <c r="BF606" i="2"/>
  <c r="X606" i="2"/>
  <c r="V606" i="2"/>
  <c r="T606" i="2"/>
  <c r="P606" i="2"/>
  <c r="BI603" i="2"/>
  <c r="BH603" i="2"/>
  <c r="BG603" i="2"/>
  <c r="BF603" i="2"/>
  <c r="X603" i="2"/>
  <c r="V603" i="2"/>
  <c r="T603" i="2"/>
  <c r="P603" i="2"/>
  <c r="BI600" i="2"/>
  <c r="BH600" i="2"/>
  <c r="BG600" i="2"/>
  <c r="BF600" i="2"/>
  <c r="X600" i="2"/>
  <c r="V600" i="2"/>
  <c r="T600" i="2"/>
  <c r="P600" i="2"/>
  <c r="BI597" i="2"/>
  <c r="BH597" i="2"/>
  <c r="BG597" i="2"/>
  <c r="BF597" i="2"/>
  <c r="X597" i="2"/>
  <c r="V597" i="2"/>
  <c r="T597" i="2"/>
  <c r="P597" i="2"/>
  <c r="BI594" i="2"/>
  <c r="BH594" i="2"/>
  <c r="BG594" i="2"/>
  <c r="BF594" i="2"/>
  <c r="X594" i="2"/>
  <c r="V594" i="2"/>
  <c r="T594" i="2"/>
  <c r="P594" i="2"/>
  <c r="BI591" i="2"/>
  <c r="BH591" i="2"/>
  <c r="BG591" i="2"/>
  <c r="BF591" i="2"/>
  <c r="X591" i="2"/>
  <c r="V591" i="2"/>
  <c r="T591" i="2"/>
  <c r="P591" i="2"/>
  <c r="BI588" i="2"/>
  <c r="BH588" i="2"/>
  <c r="BG588" i="2"/>
  <c r="BF588" i="2"/>
  <c r="X588" i="2"/>
  <c r="V588" i="2"/>
  <c r="T588" i="2"/>
  <c r="P588" i="2"/>
  <c r="BI582" i="2"/>
  <c r="BH582" i="2"/>
  <c r="BG582" i="2"/>
  <c r="BF582" i="2"/>
  <c r="X582" i="2"/>
  <c r="V582" i="2"/>
  <c r="T582" i="2"/>
  <c r="P582" i="2"/>
  <c r="BI579" i="2"/>
  <c r="BH579" i="2"/>
  <c r="BG579" i="2"/>
  <c r="BF579" i="2"/>
  <c r="X579" i="2"/>
  <c r="V579" i="2"/>
  <c r="T579" i="2"/>
  <c r="P579" i="2"/>
  <c r="BI577" i="2"/>
  <c r="BH577" i="2"/>
  <c r="BG577" i="2"/>
  <c r="BF577" i="2"/>
  <c r="X577" i="2"/>
  <c r="V577" i="2"/>
  <c r="T577" i="2"/>
  <c r="P577" i="2"/>
  <c r="BI573" i="2"/>
  <c r="BH573" i="2"/>
  <c r="BG573" i="2"/>
  <c r="BF573" i="2"/>
  <c r="X573" i="2"/>
  <c r="V573" i="2"/>
  <c r="T573" i="2"/>
  <c r="P573" i="2"/>
  <c r="BI571" i="2"/>
  <c r="BH571" i="2"/>
  <c r="BG571" i="2"/>
  <c r="BF571" i="2"/>
  <c r="X571" i="2"/>
  <c r="V571" i="2"/>
  <c r="T571" i="2"/>
  <c r="P571" i="2"/>
  <c r="BI568" i="2"/>
  <c r="BH568" i="2"/>
  <c r="BG568" i="2"/>
  <c r="BF568" i="2"/>
  <c r="X568" i="2"/>
  <c r="V568" i="2"/>
  <c r="T568" i="2"/>
  <c r="P568" i="2"/>
  <c r="BI565" i="2"/>
  <c r="BH565" i="2"/>
  <c r="BG565" i="2"/>
  <c r="BF565" i="2"/>
  <c r="X565" i="2"/>
  <c r="V565" i="2"/>
  <c r="T565" i="2"/>
  <c r="P565" i="2"/>
  <c r="BI563" i="2"/>
  <c r="BH563" i="2"/>
  <c r="BG563" i="2"/>
  <c r="BF563" i="2"/>
  <c r="X563" i="2"/>
  <c r="V563" i="2"/>
  <c r="T563" i="2"/>
  <c r="P563" i="2"/>
  <c r="BI558" i="2"/>
  <c r="BH558" i="2"/>
  <c r="BG558" i="2"/>
  <c r="BF558" i="2"/>
  <c r="X558" i="2"/>
  <c r="V558" i="2"/>
  <c r="T558" i="2"/>
  <c r="P558" i="2"/>
  <c r="BI551" i="2"/>
  <c r="BH551" i="2"/>
  <c r="BG551" i="2"/>
  <c r="BF551" i="2"/>
  <c r="X551" i="2"/>
  <c r="V551" i="2"/>
  <c r="T551" i="2"/>
  <c r="P551" i="2"/>
  <c r="BI543" i="2"/>
  <c r="BH543" i="2"/>
  <c r="BG543" i="2"/>
  <c r="BF543" i="2"/>
  <c r="X543" i="2"/>
  <c r="V543" i="2"/>
  <c r="T543" i="2"/>
  <c r="P543" i="2"/>
  <c r="BI535" i="2"/>
  <c r="BH535" i="2"/>
  <c r="BG535" i="2"/>
  <c r="BF535" i="2"/>
  <c r="X535" i="2"/>
  <c r="V535" i="2"/>
  <c r="T535" i="2"/>
  <c r="P535" i="2"/>
  <c r="BI531" i="2"/>
  <c r="BH531" i="2"/>
  <c r="BG531" i="2"/>
  <c r="BF531" i="2"/>
  <c r="X531" i="2"/>
  <c r="V531" i="2"/>
  <c r="T531" i="2"/>
  <c r="P531" i="2"/>
  <c r="BI523" i="2"/>
  <c r="BH523" i="2"/>
  <c r="BG523" i="2"/>
  <c r="BF523" i="2"/>
  <c r="X523" i="2"/>
  <c r="V523" i="2"/>
  <c r="T523" i="2"/>
  <c r="P523" i="2"/>
  <c r="BI516" i="2"/>
  <c r="BH516" i="2"/>
  <c r="BG516" i="2"/>
  <c r="BF516" i="2"/>
  <c r="X516" i="2"/>
  <c r="V516" i="2"/>
  <c r="T516" i="2"/>
  <c r="P516" i="2"/>
  <c r="BI509" i="2"/>
  <c r="BH509" i="2"/>
  <c r="BG509" i="2"/>
  <c r="BF509" i="2"/>
  <c r="X509" i="2"/>
  <c r="V509" i="2"/>
  <c r="T509" i="2"/>
  <c r="P509" i="2"/>
  <c r="BI503" i="2"/>
  <c r="BH503" i="2"/>
  <c r="BG503" i="2"/>
  <c r="BF503" i="2"/>
  <c r="X503" i="2"/>
  <c r="V503" i="2"/>
  <c r="T503" i="2"/>
  <c r="P503" i="2"/>
  <c r="BI500" i="2"/>
  <c r="BH500" i="2"/>
  <c r="BG500" i="2"/>
  <c r="BF500" i="2"/>
  <c r="X500" i="2"/>
  <c r="V500" i="2"/>
  <c r="T500" i="2"/>
  <c r="P500" i="2"/>
  <c r="BI498" i="2"/>
  <c r="BH498" i="2"/>
  <c r="BG498" i="2"/>
  <c r="BF498" i="2"/>
  <c r="X498" i="2"/>
  <c r="V498" i="2"/>
  <c r="T498" i="2"/>
  <c r="P498" i="2"/>
  <c r="BI488" i="2"/>
  <c r="BH488" i="2"/>
  <c r="BG488" i="2"/>
  <c r="BF488" i="2"/>
  <c r="X488" i="2"/>
  <c r="V488" i="2"/>
  <c r="T488" i="2"/>
  <c r="P488" i="2"/>
  <c r="BI479" i="2"/>
  <c r="BH479" i="2"/>
  <c r="BG479" i="2"/>
  <c r="BF479" i="2"/>
  <c r="X479" i="2"/>
  <c r="V479" i="2"/>
  <c r="T479" i="2"/>
  <c r="P479" i="2"/>
  <c r="BI476" i="2"/>
  <c r="BH476" i="2"/>
  <c r="BG476" i="2"/>
  <c r="BF476" i="2"/>
  <c r="X476" i="2"/>
  <c r="V476" i="2"/>
  <c r="T476" i="2"/>
  <c r="P476" i="2"/>
  <c r="BI473" i="2"/>
  <c r="BH473" i="2"/>
  <c r="BG473" i="2"/>
  <c r="BF473" i="2"/>
  <c r="X473" i="2"/>
  <c r="V473" i="2"/>
  <c r="T473" i="2"/>
  <c r="P473" i="2"/>
  <c r="BI470" i="2"/>
  <c r="BH470" i="2"/>
  <c r="BG470" i="2"/>
  <c r="BF470" i="2"/>
  <c r="X470" i="2"/>
  <c r="V470" i="2"/>
  <c r="T470" i="2"/>
  <c r="P470" i="2"/>
  <c r="BI467" i="2"/>
  <c r="BH467" i="2"/>
  <c r="BG467" i="2"/>
  <c r="BF467" i="2"/>
  <c r="X467" i="2"/>
  <c r="V467" i="2"/>
  <c r="T467" i="2"/>
  <c r="P467" i="2"/>
  <c r="BI462" i="2"/>
  <c r="BH462" i="2"/>
  <c r="BG462" i="2"/>
  <c r="BF462" i="2"/>
  <c r="X462" i="2"/>
  <c r="V462" i="2"/>
  <c r="T462" i="2"/>
  <c r="P462" i="2"/>
  <c r="BI454" i="2"/>
  <c r="BH454" i="2"/>
  <c r="BG454" i="2"/>
  <c r="BF454" i="2"/>
  <c r="X454" i="2"/>
  <c r="V454" i="2"/>
  <c r="T454" i="2"/>
  <c r="P454" i="2"/>
  <c r="BI451" i="2"/>
  <c r="BH451" i="2"/>
  <c r="BG451" i="2"/>
  <c r="BF451" i="2"/>
  <c r="X451" i="2"/>
  <c r="V451" i="2"/>
  <c r="T451" i="2"/>
  <c r="P451" i="2"/>
  <c r="BI439" i="2"/>
  <c r="BH439" i="2"/>
  <c r="BG439" i="2"/>
  <c r="BF439" i="2"/>
  <c r="X439" i="2"/>
  <c r="V439" i="2"/>
  <c r="T439" i="2"/>
  <c r="P439" i="2"/>
  <c r="BI432" i="2"/>
  <c r="BH432" i="2"/>
  <c r="BG432" i="2"/>
  <c r="BF432" i="2"/>
  <c r="X432" i="2"/>
  <c r="V432" i="2"/>
  <c r="T432" i="2"/>
  <c r="P432" i="2"/>
  <c r="BI421" i="2"/>
  <c r="BH421" i="2"/>
  <c r="BG421" i="2"/>
  <c r="BF421" i="2"/>
  <c r="X421" i="2"/>
  <c r="V421" i="2"/>
  <c r="T421" i="2"/>
  <c r="P421" i="2"/>
  <c r="BI414" i="2"/>
  <c r="BH414" i="2"/>
  <c r="BG414" i="2"/>
  <c r="BF414" i="2"/>
  <c r="X414" i="2"/>
  <c r="V414" i="2"/>
  <c r="T414" i="2"/>
  <c r="P414" i="2"/>
  <c r="BI408" i="2"/>
  <c r="BH408" i="2"/>
  <c r="BG408" i="2"/>
  <c r="BF408" i="2"/>
  <c r="X408" i="2"/>
  <c r="V408" i="2"/>
  <c r="T408" i="2"/>
  <c r="P408" i="2"/>
  <c r="BI400" i="2"/>
  <c r="BH400" i="2"/>
  <c r="BG400" i="2"/>
  <c r="BF400" i="2"/>
  <c r="X400" i="2"/>
  <c r="V400" i="2"/>
  <c r="T400" i="2"/>
  <c r="P400" i="2"/>
  <c r="BI392" i="2"/>
  <c r="BH392" i="2"/>
  <c r="BG392" i="2"/>
  <c r="BF392" i="2"/>
  <c r="X392" i="2"/>
  <c r="V392" i="2"/>
  <c r="T392" i="2"/>
  <c r="P392" i="2"/>
  <c r="BI385" i="2"/>
  <c r="BH385" i="2"/>
  <c r="BG385" i="2"/>
  <c r="BF385" i="2"/>
  <c r="X385" i="2"/>
  <c r="V385" i="2"/>
  <c r="T385" i="2"/>
  <c r="P385" i="2"/>
  <c r="BI378" i="2"/>
  <c r="BH378" i="2"/>
  <c r="BG378" i="2"/>
  <c r="BF378" i="2"/>
  <c r="X378" i="2"/>
  <c r="V378" i="2"/>
  <c r="T378" i="2"/>
  <c r="P378" i="2"/>
  <c r="BI374" i="2"/>
  <c r="BH374" i="2"/>
  <c r="BG374" i="2"/>
  <c r="BF374" i="2"/>
  <c r="X374" i="2"/>
  <c r="V374" i="2"/>
  <c r="T374" i="2"/>
  <c r="P374" i="2"/>
  <c r="BI365" i="2"/>
  <c r="BH365" i="2"/>
  <c r="BG365" i="2"/>
  <c r="BF365" i="2"/>
  <c r="X365" i="2"/>
  <c r="V365" i="2"/>
  <c r="T365" i="2"/>
  <c r="P365" i="2"/>
  <c r="BI357" i="2"/>
  <c r="BH357" i="2"/>
  <c r="BG357" i="2"/>
  <c r="BF357" i="2"/>
  <c r="X357" i="2"/>
  <c r="V357" i="2"/>
  <c r="T357" i="2"/>
  <c r="P357" i="2"/>
  <c r="BI354" i="2"/>
  <c r="BH354" i="2"/>
  <c r="BG354" i="2"/>
  <c r="BF354" i="2"/>
  <c r="X354" i="2"/>
  <c r="V354" i="2"/>
  <c r="T354" i="2"/>
  <c r="P354" i="2"/>
  <c r="BI352" i="2"/>
  <c r="BH352" i="2"/>
  <c r="BG352" i="2"/>
  <c r="BF352" i="2"/>
  <c r="X352" i="2"/>
  <c r="V352" i="2"/>
  <c r="T352" i="2"/>
  <c r="P352" i="2"/>
  <c r="BI348" i="2"/>
  <c r="BH348" i="2"/>
  <c r="BG348" i="2"/>
  <c r="BF348" i="2"/>
  <c r="X348" i="2"/>
  <c r="V348" i="2"/>
  <c r="T348" i="2"/>
  <c r="P348" i="2"/>
  <c r="BI345" i="2"/>
  <c r="BH345" i="2"/>
  <c r="BG345" i="2"/>
  <c r="BF345" i="2"/>
  <c r="X345" i="2"/>
  <c r="V345" i="2"/>
  <c r="T345" i="2"/>
  <c r="P345" i="2"/>
  <c r="BI342" i="2"/>
  <c r="BH342" i="2"/>
  <c r="BG342" i="2"/>
  <c r="BF342" i="2"/>
  <c r="X342" i="2"/>
  <c r="V342" i="2"/>
  <c r="T342" i="2"/>
  <c r="P342" i="2"/>
  <c r="BI339" i="2"/>
  <c r="BH339" i="2"/>
  <c r="BG339" i="2"/>
  <c r="BF339" i="2"/>
  <c r="X339" i="2"/>
  <c r="X338" i="2" s="1"/>
  <c r="V339" i="2"/>
  <c r="V338" i="2" s="1"/>
  <c r="T339" i="2"/>
  <c r="T338" i="2" s="1"/>
  <c r="P339" i="2"/>
  <c r="BI337" i="2"/>
  <c r="BH337" i="2"/>
  <c r="BG337" i="2"/>
  <c r="BF337" i="2"/>
  <c r="X337" i="2"/>
  <c r="V337" i="2"/>
  <c r="T337" i="2"/>
  <c r="P337" i="2"/>
  <c r="BI335" i="2"/>
  <c r="BH335" i="2"/>
  <c r="BG335" i="2"/>
  <c r="BF335" i="2"/>
  <c r="X335" i="2"/>
  <c r="V335" i="2"/>
  <c r="T335" i="2"/>
  <c r="P335" i="2"/>
  <c r="BI334" i="2"/>
  <c r="BH334" i="2"/>
  <c r="BG334" i="2"/>
  <c r="BF334" i="2"/>
  <c r="X334" i="2"/>
  <c r="V334" i="2"/>
  <c r="T334" i="2"/>
  <c r="P334" i="2"/>
  <c r="BI333" i="2"/>
  <c r="BH333" i="2"/>
  <c r="BG333" i="2"/>
  <c r="BF333" i="2"/>
  <c r="X333" i="2"/>
  <c r="V333" i="2"/>
  <c r="T333" i="2"/>
  <c r="P333" i="2"/>
  <c r="K333" i="2" s="1"/>
  <c r="BE333" i="2" s="1"/>
  <c r="BI329" i="2"/>
  <c r="BH329" i="2"/>
  <c r="BG329" i="2"/>
  <c r="BF329" i="2"/>
  <c r="X329" i="2"/>
  <c r="V329" i="2"/>
  <c r="T329" i="2"/>
  <c r="P329" i="2"/>
  <c r="BI326" i="2"/>
  <c r="BH326" i="2"/>
  <c r="BG326" i="2"/>
  <c r="BF326" i="2"/>
  <c r="X326" i="2"/>
  <c r="V326" i="2"/>
  <c r="T326" i="2"/>
  <c r="P326" i="2"/>
  <c r="BK326" i="2" s="1"/>
  <c r="BI323" i="2"/>
  <c r="BH323" i="2"/>
  <c r="BG323" i="2"/>
  <c r="BF323" i="2"/>
  <c r="X323" i="2"/>
  <c r="V323" i="2"/>
  <c r="T323" i="2"/>
  <c r="P323" i="2"/>
  <c r="BI320" i="2"/>
  <c r="BH320" i="2"/>
  <c r="BG320" i="2"/>
  <c r="BF320" i="2"/>
  <c r="X320" i="2"/>
  <c r="V320" i="2"/>
  <c r="T320" i="2"/>
  <c r="P320" i="2"/>
  <c r="BI317" i="2"/>
  <c r="BH317" i="2"/>
  <c r="BG317" i="2"/>
  <c r="BF317" i="2"/>
  <c r="X317" i="2"/>
  <c r="V317" i="2"/>
  <c r="T317" i="2"/>
  <c r="P317" i="2"/>
  <c r="BK317" i="2" s="1"/>
  <c r="BI314" i="2"/>
  <c r="BH314" i="2"/>
  <c r="BG314" i="2"/>
  <c r="BF314" i="2"/>
  <c r="X314" i="2"/>
  <c r="V314" i="2"/>
  <c r="T314" i="2"/>
  <c r="P314" i="2"/>
  <c r="BI309" i="2"/>
  <c r="BH309" i="2"/>
  <c r="BG309" i="2"/>
  <c r="BF309" i="2"/>
  <c r="X309" i="2"/>
  <c r="V309" i="2"/>
  <c r="T309" i="2"/>
  <c r="P309" i="2"/>
  <c r="BI305" i="2"/>
  <c r="BH305" i="2"/>
  <c r="BG305" i="2"/>
  <c r="BF305" i="2"/>
  <c r="X305" i="2"/>
  <c r="V305" i="2"/>
  <c r="T305" i="2"/>
  <c r="P305" i="2"/>
  <c r="BI301" i="2"/>
  <c r="BH301" i="2"/>
  <c r="BG301" i="2"/>
  <c r="BF301" i="2"/>
  <c r="X301" i="2"/>
  <c r="V301" i="2"/>
  <c r="T301" i="2"/>
  <c r="P301" i="2"/>
  <c r="BK301" i="2" s="1"/>
  <c r="BI297" i="2"/>
  <c r="BH297" i="2"/>
  <c r="BG297" i="2"/>
  <c r="BF297" i="2"/>
  <c r="X297" i="2"/>
  <c r="V297" i="2"/>
  <c r="T297" i="2"/>
  <c r="P297" i="2"/>
  <c r="BI293" i="2"/>
  <c r="BH293" i="2"/>
  <c r="BG293" i="2"/>
  <c r="BF293" i="2"/>
  <c r="X293" i="2"/>
  <c r="V293" i="2"/>
  <c r="T293" i="2"/>
  <c r="P293" i="2"/>
  <c r="BI290" i="2"/>
  <c r="BH290" i="2"/>
  <c r="BG290" i="2"/>
  <c r="BF290" i="2"/>
  <c r="X290" i="2"/>
  <c r="V290" i="2"/>
  <c r="T290" i="2"/>
  <c r="P290" i="2"/>
  <c r="BI282" i="2"/>
  <c r="BH282" i="2"/>
  <c r="BG282" i="2"/>
  <c r="BF282" i="2"/>
  <c r="X282" i="2"/>
  <c r="V282" i="2"/>
  <c r="T282" i="2"/>
  <c r="P282" i="2"/>
  <c r="K282" i="2" s="1"/>
  <c r="BE282" i="2" s="1"/>
  <c r="BI279" i="2"/>
  <c r="BH279" i="2"/>
  <c r="BG279" i="2"/>
  <c r="BF279" i="2"/>
  <c r="X279" i="2"/>
  <c r="V279" i="2"/>
  <c r="T279" i="2"/>
  <c r="P279" i="2"/>
  <c r="BI275" i="2"/>
  <c r="BH275" i="2"/>
  <c r="BG275" i="2"/>
  <c r="BF275" i="2"/>
  <c r="X275" i="2"/>
  <c r="V275" i="2"/>
  <c r="T275" i="2"/>
  <c r="P275" i="2"/>
  <c r="BI272" i="2"/>
  <c r="BH272" i="2"/>
  <c r="BG272" i="2"/>
  <c r="BF272" i="2"/>
  <c r="X272" i="2"/>
  <c r="V272" i="2"/>
  <c r="T272" i="2"/>
  <c r="P272" i="2"/>
  <c r="BI269" i="2"/>
  <c r="BH269" i="2"/>
  <c r="BG269" i="2"/>
  <c r="BF269" i="2"/>
  <c r="X269" i="2"/>
  <c r="V269" i="2"/>
  <c r="T269" i="2"/>
  <c r="P269" i="2"/>
  <c r="BI265" i="2"/>
  <c r="BH265" i="2"/>
  <c r="BG265" i="2"/>
  <c r="BF265" i="2"/>
  <c r="X265" i="2"/>
  <c r="V265" i="2"/>
  <c r="T265" i="2"/>
  <c r="P265" i="2"/>
  <c r="BI261" i="2"/>
  <c r="BH261" i="2"/>
  <c r="BG261" i="2"/>
  <c r="BF261" i="2"/>
  <c r="X261" i="2"/>
  <c r="V261" i="2"/>
  <c r="T261" i="2"/>
  <c r="P261" i="2"/>
  <c r="BI257" i="2"/>
  <c r="BH257" i="2"/>
  <c r="BG257" i="2"/>
  <c r="BF257" i="2"/>
  <c r="X257" i="2"/>
  <c r="V257" i="2"/>
  <c r="T257" i="2"/>
  <c r="P257" i="2"/>
  <c r="BK257" i="2" s="1"/>
  <c r="BI254" i="2"/>
  <c r="BH254" i="2"/>
  <c r="BG254" i="2"/>
  <c r="BF254" i="2"/>
  <c r="X254" i="2"/>
  <c r="V254" i="2"/>
  <c r="T254" i="2"/>
  <c r="P254" i="2"/>
  <c r="BK254" i="2" s="1"/>
  <c r="BI250" i="2"/>
  <c r="BH250" i="2"/>
  <c r="BG250" i="2"/>
  <c r="BF250" i="2"/>
  <c r="X250" i="2"/>
  <c r="V250" i="2"/>
  <c r="T250" i="2"/>
  <c r="P250" i="2"/>
  <c r="BI247" i="2"/>
  <c r="BH247" i="2"/>
  <c r="BG247" i="2"/>
  <c r="BF247" i="2"/>
  <c r="X247" i="2"/>
  <c r="V247" i="2"/>
  <c r="T247" i="2"/>
  <c r="P247" i="2"/>
  <c r="BK247" i="2" s="1"/>
  <c r="BI243" i="2"/>
  <c r="BH243" i="2"/>
  <c r="BG243" i="2"/>
  <c r="BF243" i="2"/>
  <c r="X243" i="2"/>
  <c r="V243" i="2"/>
  <c r="T243" i="2"/>
  <c r="P243" i="2"/>
  <c r="K243" i="2" s="1"/>
  <c r="BE243" i="2" s="1"/>
  <c r="BI239" i="2"/>
  <c r="BH239" i="2"/>
  <c r="BG239" i="2"/>
  <c r="BF239" i="2"/>
  <c r="X239" i="2"/>
  <c r="V239" i="2"/>
  <c r="T239" i="2"/>
  <c r="P239" i="2"/>
  <c r="BK239" i="2" s="1"/>
  <c r="BI236" i="2"/>
  <c r="BH236" i="2"/>
  <c r="BG236" i="2"/>
  <c r="BF236" i="2"/>
  <c r="X236" i="2"/>
  <c r="V236" i="2"/>
  <c r="T236" i="2"/>
  <c r="P236" i="2"/>
  <c r="BI232" i="2"/>
  <c r="BH232" i="2"/>
  <c r="BG232" i="2"/>
  <c r="BF232" i="2"/>
  <c r="X232" i="2"/>
  <c r="V232" i="2"/>
  <c r="T232" i="2"/>
  <c r="P232" i="2"/>
  <c r="BI229" i="2"/>
  <c r="BH229" i="2"/>
  <c r="BG229" i="2"/>
  <c r="BF229" i="2"/>
  <c r="X229" i="2"/>
  <c r="V229" i="2"/>
  <c r="T229" i="2"/>
  <c r="P229" i="2"/>
  <c r="K229" i="2" s="1"/>
  <c r="BE229" i="2" s="1"/>
  <c r="BI224" i="2"/>
  <c r="BH224" i="2"/>
  <c r="BG224" i="2"/>
  <c r="BF224" i="2"/>
  <c r="X224" i="2"/>
  <c r="V224" i="2"/>
  <c r="T224" i="2"/>
  <c r="P224" i="2"/>
  <c r="BI216" i="2"/>
  <c r="BH216" i="2"/>
  <c r="BG216" i="2"/>
  <c r="BF216" i="2"/>
  <c r="X216" i="2"/>
  <c r="V216" i="2"/>
  <c r="T216" i="2"/>
  <c r="P216" i="2"/>
  <c r="BK216" i="2" s="1"/>
  <c r="BI213" i="2"/>
  <c r="BH213" i="2"/>
  <c r="BG213" i="2"/>
  <c r="BF213" i="2"/>
  <c r="X213" i="2"/>
  <c r="V213" i="2"/>
  <c r="T213" i="2"/>
  <c r="P213" i="2"/>
  <c r="BI209" i="2"/>
  <c r="BH209" i="2"/>
  <c r="BG209" i="2"/>
  <c r="BF209" i="2"/>
  <c r="X209" i="2"/>
  <c r="V209" i="2"/>
  <c r="T209" i="2"/>
  <c r="P209" i="2"/>
  <c r="K209" i="2" s="1"/>
  <c r="BE209" i="2" s="1"/>
  <c r="BI206" i="2"/>
  <c r="BH206" i="2"/>
  <c r="BG206" i="2"/>
  <c r="BF206" i="2"/>
  <c r="X206" i="2"/>
  <c r="V206" i="2"/>
  <c r="T206" i="2"/>
  <c r="P206" i="2"/>
  <c r="BI203" i="2"/>
  <c r="BH203" i="2"/>
  <c r="BG203" i="2"/>
  <c r="BF203" i="2"/>
  <c r="X203" i="2"/>
  <c r="V203" i="2"/>
  <c r="T203" i="2"/>
  <c r="P203" i="2"/>
  <c r="BI200" i="2"/>
  <c r="BH200" i="2"/>
  <c r="BG200" i="2"/>
  <c r="BF200" i="2"/>
  <c r="X200" i="2"/>
  <c r="V200" i="2"/>
  <c r="T200" i="2"/>
  <c r="P200" i="2"/>
  <c r="BI193" i="2"/>
  <c r="BH193" i="2"/>
  <c r="BG193" i="2"/>
  <c r="BF193" i="2"/>
  <c r="X193" i="2"/>
  <c r="V193" i="2"/>
  <c r="T193" i="2"/>
  <c r="P193" i="2"/>
  <c r="BI186" i="2"/>
  <c r="BH186" i="2"/>
  <c r="BG186" i="2"/>
  <c r="BF186" i="2"/>
  <c r="X186" i="2"/>
  <c r="V186" i="2"/>
  <c r="T186" i="2"/>
  <c r="P186" i="2"/>
  <c r="BI180" i="2"/>
  <c r="BH180" i="2"/>
  <c r="BG180" i="2"/>
  <c r="BF180" i="2"/>
  <c r="X180" i="2"/>
  <c r="V180" i="2"/>
  <c r="T180" i="2"/>
  <c r="P180" i="2"/>
  <c r="BI177" i="2"/>
  <c r="BH177" i="2"/>
  <c r="BG177" i="2"/>
  <c r="BF177" i="2"/>
  <c r="X177" i="2"/>
  <c r="V177" i="2"/>
  <c r="T177" i="2"/>
  <c r="P177" i="2"/>
  <c r="BI173" i="2"/>
  <c r="BH173" i="2"/>
  <c r="BG173" i="2"/>
  <c r="BF173" i="2"/>
  <c r="X173" i="2"/>
  <c r="V173" i="2"/>
  <c r="T173" i="2"/>
  <c r="P173" i="2"/>
  <c r="BI169" i="2"/>
  <c r="BH169" i="2"/>
  <c r="BG169" i="2"/>
  <c r="BF169" i="2"/>
  <c r="X169" i="2"/>
  <c r="V169" i="2"/>
  <c r="T169" i="2"/>
  <c r="P169" i="2"/>
  <c r="K169" i="2" s="1"/>
  <c r="BE169" i="2" s="1"/>
  <c r="BI166" i="2"/>
  <c r="BH166" i="2"/>
  <c r="BG166" i="2"/>
  <c r="BF166" i="2"/>
  <c r="X166" i="2"/>
  <c r="V166" i="2"/>
  <c r="T166" i="2"/>
  <c r="P166" i="2"/>
  <c r="BI162" i="2"/>
  <c r="BH162" i="2"/>
  <c r="BG162" i="2"/>
  <c r="BF162" i="2"/>
  <c r="X162" i="2"/>
  <c r="X161" i="2"/>
  <c r="V162" i="2"/>
  <c r="V161" i="2"/>
  <c r="T162" i="2"/>
  <c r="T161" i="2" s="1"/>
  <c r="P162" i="2"/>
  <c r="BI158" i="2"/>
  <c r="BH158" i="2"/>
  <c r="BG158" i="2"/>
  <c r="BF158" i="2"/>
  <c r="X158" i="2"/>
  <c r="X157" i="2" s="1"/>
  <c r="V158" i="2"/>
  <c r="V157" i="2"/>
  <c r="T158" i="2"/>
  <c r="T157" i="2"/>
  <c r="P158" i="2"/>
  <c r="BI154" i="2"/>
  <c r="BH154" i="2"/>
  <c r="BG154" i="2"/>
  <c r="BF154" i="2"/>
  <c r="X154" i="2"/>
  <c r="V154" i="2"/>
  <c r="T154" i="2"/>
  <c r="P154" i="2"/>
  <c r="BI151" i="2"/>
  <c r="BH151" i="2"/>
  <c r="BG151" i="2"/>
  <c r="BF151" i="2"/>
  <c r="X151" i="2"/>
  <c r="V151" i="2"/>
  <c r="T151" i="2"/>
  <c r="P151" i="2"/>
  <c r="BI146" i="2"/>
  <c r="BH146" i="2"/>
  <c r="BG146" i="2"/>
  <c r="BF146" i="2"/>
  <c r="X146" i="2"/>
  <c r="V146" i="2"/>
  <c r="T146" i="2"/>
  <c r="P146" i="2"/>
  <c r="BI142" i="2"/>
  <c r="BH142" i="2"/>
  <c r="BG142" i="2"/>
  <c r="BF142" i="2"/>
  <c r="X142" i="2"/>
  <c r="V142" i="2"/>
  <c r="T142" i="2"/>
  <c r="P142" i="2"/>
  <c r="K142" i="2" s="1"/>
  <c r="BE142" i="2" s="1"/>
  <c r="BI136" i="2"/>
  <c r="BH136" i="2"/>
  <c r="BG136" i="2"/>
  <c r="BF136" i="2"/>
  <c r="X136" i="2"/>
  <c r="V136" i="2"/>
  <c r="T136" i="2"/>
  <c r="P136" i="2"/>
  <c r="J130" i="2"/>
  <c r="J129" i="2"/>
  <c r="F127" i="2"/>
  <c r="E125" i="2"/>
  <c r="J90" i="2"/>
  <c r="J89" i="2"/>
  <c r="F87" i="2"/>
  <c r="E85" i="2"/>
  <c r="J16" i="2"/>
  <c r="E16" i="2"/>
  <c r="F90" i="2"/>
  <c r="J15" i="2"/>
  <c r="J13" i="2"/>
  <c r="E13" i="2"/>
  <c r="F129" i="2"/>
  <c r="J12" i="2"/>
  <c r="J10" i="2"/>
  <c r="J127" i="2"/>
  <c r="L90" i="1"/>
  <c r="AM90" i="1"/>
  <c r="AM89" i="1"/>
  <c r="L89" i="1"/>
  <c r="AM87" i="1"/>
  <c r="L87" i="1"/>
  <c r="L85" i="1"/>
  <c r="L84" i="1"/>
  <c r="R342" i="2"/>
  <c r="R323" i="2"/>
  <c r="R301" i="2"/>
  <c r="R272" i="2"/>
  <c r="R250" i="2"/>
  <c r="R224" i="2"/>
  <c r="K503" i="2"/>
  <c r="BE503" i="2"/>
  <c r="BK535" i="2"/>
  <c r="K577" i="2"/>
  <c r="BE577" i="2"/>
  <c r="BK617" i="2"/>
  <c r="BK352" i="2"/>
  <c r="BK476" i="2"/>
  <c r="BK342" i="2"/>
  <c r="BK250" i="2"/>
  <c r="Q408" i="2"/>
  <c r="Q293" i="2"/>
  <c r="R239" i="2"/>
  <c r="R200" i="2"/>
  <c r="R162" i="2"/>
  <c r="Q614" i="2"/>
  <c r="Q608" i="2"/>
  <c r="Q603" i="2"/>
  <c r="Q594" i="2"/>
  <c r="R588" i="2"/>
  <c r="Q577" i="2"/>
  <c r="Q571" i="2"/>
  <c r="R535" i="2"/>
  <c r="R523" i="2"/>
  <c r="R454" i="2"/>
  <c r="R432" i="2"/>
  <c r="R385" i="2"/>
  <c r="R348" i="2"/>
  <c r="R337" i="2"/>
  <c r="R320" i="2"/>
  <c r="R297" i="2"/>
  <c r="R265" i="2"/>
  <c r="R243" i="2"/>
  <c r="R180" i="2"/>
  <c r="K630" i="2"/>
  <c r="Q568" i="2"/>
  <c r="R509" i="2"/>
  <c r="Q498" i="2"/>
  <c r="R467" i="2"/>
  <c r="Q378" i="2"/>
  <c r="Q326" i="2"/>
  <c r="R254" i="2"/>
  <c r="R186" i="2"/>
  <c r="Q151" i="2"/>
  <c r="Q633" i="2"/>
  <c r="R597" i="2"/>
  <c r="R573" i="2"/>
  <c r="Q516" i="2"/>
  <c r="Q479" i="2"/>
  <c r="Q462" i="2"/>
  <c r="Q337" i="2"/>
  <c r="Q243" i="2"/>
  <c r="Q637" i="2"/>
  <c r="R414" i="2"/>
  <c r="Q374" i="2"/>
  <c r="R339" i="2"/>
  <c r="R326" i="2"/>
  <c r="Q290" i="2"/>
  <c r="Q224" i="2"/>
  <c r="Q203" i="2"/>
  <c r="R158" i="2"/>
  <c r="Q136" i="2"/>
  <c r="K374" i="2"/>
  <c r="BE374" i="2" s="1"/>
  <c r="BK224" i="2"/>
  <c r="BK620" i="2"/>
  <c r="K454" i="2"/>
  <c r="BE454" i="2" s="1"/>
  <c r="K637" i="2"/>
  <c r="BE637" i="2"/>
  <c r="BK543" i="2"/>
  <c r="BK339" i="2"/>
  <c r="BK627" i="2"/>
  <c r="BK236" i="2"/>
  <c r="K392" i="2"/>
  <c r="BE392" i="2" s="1"/>
  <c r="BK573" i="2"/>
  <c r="K309" i="2"/>
  <c r="BE309" i="2" s="1"/>
  <c r="BK571" i="2"/>
  <c r="BK305" i="2"/>
  <c r="BK297" i="2"/>
  <c r="Q158" i="2"/>
  <c r="Q617" i="2"/>
  <c r="R551" i="2"/>
  <c r="Q503" i="2"/>
  <c r="R462" i="2"/>
  <c r="Q392" i="2"/>
  <c r="Q329" i="2"/>
  <c r="R279" i="2"/>
  <c r="R232" i="2"/>
  <c r="R177" i="2"/>
  <c r="Q142" i="2"/>
  <c r="Q627" i="2"/>
  <c r="R594" i="2"/>
  <c r="R568" i="2"/>
  <c r="Q509" i="2"/>
  <c r="Q345" i="2"/>
  <c r="AU94" i="1"/>
  <c r="Q476" i="2"/>
  <c r="Q400" i="2"/>
  <c r="R334" i="2"/>
  <c r="Q305" i="2"/>
  <c r="Q265" i="2"/>
  <c r="Q247" i="2"/>
  <c r="R169" i="2"/>
  <c r="R154" i="2"/>
  <c r="BK622" i="2"/>
  <c r="BK329" i="2"/>
  <c r="BK630" i="2"/>
  <c r="K531" i="2"/>
  <c r="BE531" i="2"/>
  <c r="BK378" i="2"/>
  <c r="BK633" i="2"/>
  <c r="BK345" i="2"/>
  <c r="BK614" i="2"/>
  <c r="BK275" i="2"/>
  <c r="K173" i="2"/>
  <c r="BE173" i="2"/>
  <c r="BK337" i="2"/>
  <c r="Q333" i="2"/>
  <c r="R269" i="2"/>
  <c r="Q216" i="2"/>
  <c r="Q193" i="2"/>
  <c r="R637" i="2"/>
  <c r="R608" i="2"/>
  <c r="Q606" i="2"/>
  <c r="R600" i="2"/>
  <c r="Q591" i="2"/>
  <c r="R577" i="2"/>
  <c r="R571" i="2"/>
  <c r="Q558" i="2"/>
  <c r="R531" i="2"/>
  <c r="R479" i="2"/>
  <c r="R451" i="2"/>
  <c r="R421" i="2"/>
  <c r="R374" i="2"/>
  <c r="Q339" i="2"/>
  <c r="R329" i="2"/>
  <c r="R309" i="2"/>
  <c r="Q279" i="2"/>
  <c r="R257" i="2"/>
  <c r="Q229" i="2"/>
  <c r="Q154" i="2"/>
  <c r="R617" i="2"/>
  <c r="R563" i="2"/>
  <c r="R516" i="2"/>
  <c r="R470" i="2"/>
  <c r="Q454" i="2"/>
  <c r="Q342" i="2"/>
  <c r="Q282" i="2"/>
  <c r="Q272" i="2"/>
  <c r="Q200" i="2"/>
  <c r="Q162" i="2"/>
  <c r="R622" i="2"/>
  <c r="R582" i="2"/>
  <c r="Q523" i="2"/>
  <c r="R500" i="2"/>
  <c r="Q365" i="2"/>
  <c r="Q275" i="2"/>
  <c r="R498" i="2"/>
  <c r="Q385" i="2"/>
  <c r="Q335" i="2"/>
  <c r="Q314" i="2"/>
  <c r="Q213" i="2"/>
  <c r="Q186" i="2"/>
  <c r="R151" i="2"/>
  <c r="K588" i="2"/>
  <c r="BE588" i="2"/>
  <c r="K269" i="2"/>
  <c r="BE269" i="2"/>
  <c r="BK509" i="2"/>
  <c r="K348" i="2"/>
  <c r="BE348" i="2" s="1"/>
  <c r="BK600" i="2"/>
  <c r="K473" i="2"/>
  <c r="BE473" i="2"/>
  <c r="BK162" i="2"/>
  <c r="K314" i="2"/>
  <c r="BE314" i="2"/>
  <c r="K414" i="2"/>
  <c r="BE414" i="2" s="1"/>
  <c r="BK470" i="2"/>
  <c r="K203" i="2"/>
  <c r="BE203" i="2"/>
  <c r="BK467" i="2"/>
  <c r="K293" i="2"/>
  <c r="BE293" i="2"/>
  <c r="BK177" i="2"/>
  <c r="K563" i="2"/>
  <c r="BE563" i="2" s="1"/>
  <c r="K365" i="2"/>
  <c r="BE365" i="2"/>
  <c r="K200" i="2"/>
  <c r="BE200" i="2"/>
  <c r="Q439" i="2"/>
  <c r="R290" i="2"/>
  <c r="R213" i="2"/>
  <c r="BK606" i="2"/>
  <c r="BK323" i="2"/>
  <c r="BK498" i="2"/>
  <c r="BK180" i="2"/>
  <c r="BK582" i="2"/>
  <c r="BK568" i="2"/>
  <c r="BK146" i="2"/>
  <c r="BK558" i="2"/>
  <c r="Q180" i="2"/>
  <c r="Q622" i="2"/>
  <c r="Q543" i="2"/>
  <c r="Q467" i="2"/>
  <c r="R247" i="2"/>
  <c r="Q432" i="2"/>
  <c r="Q357" i="2"/>
  <c r="Q320" i="2"/>
  <c r="Q261" i="2"/>
  <c r="R193" i="2"/>
  <c r="Q146" i="2"/>
  <c r="BK334" i="2"/>
  <c r="K151" i="2"/>
  <c r="BE151" i="2" s="1"/>
  <c r="K479" i="2"/>
  <c r="BE479" i="2"/>
  <c r="K272" i="2"/>
  <c r="BE272" i="2" s="1"/>
  <c r="BK451" i="2"/>
  <c r="K462" i="2"/>
  <c r="BE462" i="2"/>
  <c r="BK385" i="2"/>
  <c r="BK320" i="2"/>
  <c r="Q323" i="2"/>
  <c r="R209" i="2"/>
  <c r="Q177" i="2"/>
  <c r="BK608" i="2"/>
  <c r="BK611" i="2"/>
  <c r="BK565" i="2"/>
  <c r="BK158" i="2"/>
  <c r="K488" i="2"/>
  <c r="BE488" i="2"/>
  <c r="K551" i="2"/>
  <c r="BE551" i="2"/>
  <c r="K354" i="2"/>
  <c r="BE354" i="2"/>
  <c r="BK166" i="2"/>
  <c r="R357" i="2"/>
  <c r="Q254" i="2"/>
  <c r="Q169" i="2"/>
  <c r="R627" i="2"/>
  <c r="R606" i="2"/>
  <c r="Q597" i="2"/>
  <c r="Q582" i="2"/>
  <c r="Q563" i="2"/>
  <c r="Q531" i="2"/>
  <c r="R473" i="2"/>
  <c r="R400" i="2"/>
  <c r="R354" i="2"/>
  <c r="R333" i="2"/>
  <c r="R305" i="2"/>
  <c r="Q269" i="2"/>
  <c r="Q239" i="2"/>
  <c r="R630" i="2"/>
  <c r="Q565" i="2"/>
  <c r="Q488" i="2"/>
  <c r="R439" i="2"/>
  <c r="R293" i="2"/>
  <c r="Q206" i="2"/>
  <c r="R173" i="2"/>
  <c r="Q630" i="2"/>
  <c r="Q535" i="2"/>
  <c r="Q473" i="2"/>
  <c r="Q348" i="2"/>
  <c r="Q236" i="2"/>
  <c r="R614" i="2"/>
  <c r="R365" i="2"/>
  <c r="R317" i="2"/>
  <c r="Q257" i="2"/>
  <c r="R206" i="2"/>
  <c r="R142" i="2"/>
  <c r="K516" i="2"/>
  <c r="BE516" i="2"/>
  <c r="K206" i="2"/>
  <c r="BE206" i="2" s="1"/>
  <c r="BK500" i="2"/>
  <c r="BK290" i="2"/>
  <c r="BK335" i="2"/>
  <c r="K400" i="2"/>
  <c r="BE400" i="2" s="1"/>
  <c r="K265" i="2"/>
  <c r="BE265" i="2"/>
  <c r="BK597" i="2"/>
  <c r="K279" i="2"/>
  <c r="BE279" i="2"/>
  <c r="K136" i="2"/>
  <c r="BE136" i="2" s="1"/>
  <c r="R229" i="2"/>
  <c r="R633" i="2"/>
  <c r="R579" i="2"/>
  <c r="R503" i="2"/>
  <c r="Q414" i="2"/>
  <c r="R146" i="2"/>
  <c r="Q421" i="2"/>
  <c r="Q352" i="2"/>
  <c r="Q297" i="2"/>
  <c r="Q209" i="2"/>
  <c r="Q166" i="2"/>
  <c r="BK357" i="2"/>
  <c r="BK186" i="2"/>
  <c r="BK594" i="2"/>
  <c r="BK579" i="2"/>
  <c r="BK421" i="2"/>
  <c r="BK439" i="2"/>
  <c r="BK213" i="2"/>
  <c r="K523" i="2"/>
  <c r="BE523" i="2"/>
  <c r="R335" i="2"/>
  <c r="Q250" i="2"/>
  <c r="Q173" i="2"/>
  <c r="Q611" i="2"/>
  <c r="Q600" i="2"/>
  <c r="Q588" i="2"/>
  <c r="Q573" i="2"/>
  <c r="R543" i="2"/>
  <c r="R476" i="2"/>
  <c r="R392" i="2"/>
  <c r="R352" i="2"/>
  <c r="Q334" i="2"/>
  <c r="R314" i="2"/>
  <c r="R275" i="2"/>
  <c r="R216" i="2"/>
  <c r="Q620" i="2"/>
  <c r="R558" i="2"/>
  <c r="Q500" i="2"/>
  <c r="R408" i="2"/>
  <c r="Q301" i="2"/>
  <c r="R203" i="2"/>
  <c r="R136" i="2"/>
  <c r="R620" i="2"/>
  <c r="R565" i="2"/>
  <c r="Q470" i="2"/>
  <c r="Q309" i="2"/>
  <c r="BK591" i="2"/>
  <c r="K232" i="2"/>
  <c r="BE232" i="2"/>
  <c r="K193" i="2"/>
  <c r="BE193" i="2"/>
  <c r="Q354" i="2"/>
  <c r="Q232" i="2"/>
  <c r="R166" i="2"/>
  <c r="R611" i="2"/>
  <c r="R603" i="2"/>
  <c r="R591" i="2"/>
  <c r="Q579" i="2"/>
  <c r="Q551" i="2"/>
  <c r="R488" i="2"/>
  <c r="Q451" i="2"/>
  <c r="R378" i="2"/>
  <c r="R345" i="2"/>
  <c r="Q317" i="2"/>
  <c r="R282" i="2"/>
  <c r="R261" i="2"/>
  <c r="R236" i="2"/>
  <c r="BK603" i="2"/>
  <c r="K154" i="2"/>
  <c r="BE154" i="2" s="1"/>
  <c r="BK408" i="2"/>
  <c r="K432" i="2"/>
  <c r="BE432" i="2"/>
  <c r="BK261" i="2"/>
  <c r="F34" i="2" l="1"/>
  <c r="F35" i="2"/>
  <c r="F36" i="2"/>
  <c r="K34" i="2"/>
  <c r="F37" i="2"/>
  <c r="BK607" i="2"/>
  <c r="K607" i="2"/>
  <c r="K111" i="2" s="1"/>
  <c r="V135" i="2"/>
  <c r="T165" i="2"/>
  <c r="X176" i="2"/>
  <c r="V499" i="2"/>
  <c r="V578" i="2"/>
  <c r="R621" i="2"/>
  <c r="J112" i="2"/>
  <c r="T246" i="2"/>
  <c r="X332" i="2"/>
  <c r="T341" i="2"/>
  <c r="R341" i="2"/>
  <c r="J105" i="2"/>
  <c r="Q499" i="2"/>
  <c r="I107" i="2" s="1"/>
  <c r="V572" i="2"/>
  <c r="T607" i="2"/>
  <c r="V165" i="2"/>
  <c r="R176" i="2"/>
  <c r="J100" i="2"/>
  <c r="X353" i="2"/>
  <c r="X578" i="2"/>
  <c r="T629" i="2"/>
  <c r="T628" i="2"/>
  <c r="X165" i="2"/>
  <c r="R246" i="2"/>
  <c r="J101" i="2"/>
  <c r="Q353" i="2"/>
  <c r="I106" i="2"/>
  <c r="X564" i="2"/>
  <c r="Q572" i="2"/>
  <c r="I109" i="2"/>
  <c r="R607" i="2"/>
  <c r="J111" i="2"/>
  <c r="R353" i="2"/>
  <c r="J106" i="2"/>
  <c r="R564" i="2"/>
  <c r="J108" i="2"/>
  <c r="R578" i="2"/>
  <c r="J110" i="2"/>
  <c r="BK621" i="2"/>
  <c r="K621" i="2"/>
  <c r="K112" i="2"/>
  <c r="V629" i="2"/>
  <c r="V628" i="2"/>
  <c r="T135" i="2"/>
  <c r="R165" i="2"/>
  <c r="J99" i="2"/>
  <c r="Q176" i="2"/>
  <c r="I100" i="2"/>
  <c r="R332" i="2"/>
  <c r="J102" i="2"/>
  <c r="X341" i="2"/>
  <c r="T564" i="2"/>
  <c r="Q578" i="2"/>
  <c r="I110" i="2"/>
  <c r="V621" i="2"/>
  <c r="Q135" i="2"/>
  <c r="I96" i="2" s="1"/>
  <c r="Q165" i="2"/>
  <c r="I99" i="2"/>
  <c r="X246" i="2"/>
  <c r="X134" i="2" s="1"/>
  <c r="V332" i="2"/>
  <c r="T353" i="2"/>
  <c r="R499" i="2"/>
  <c r="J107" i="2"/>
  <c r="V564" i="2"/>
  <c r="T572" i="2"/>
  <c r="X572" i="2"/>
  <c r="R572" i="2"/>
  <c r="J109" i="2" s="1"/>
  <c r="V607" i="2"/>
  <c r="T621" i="2"/>
  <c r="X629" i="2"/>
  <c r="X628" i="2"/>
  <c r="R135" i="2"/>
  <c r="T176" i="2"/>
  <c r="Q246" i="2"/>
  <c r="I101" i="2" s="1"/>
  <c r="Q332" i="2"/>
  <c r="I102" i="2" s="1"/>
  <c r="V341" i="2"/>
  <c r="Q341" i="2"/>
  <c r="I105" i="2"/>
  <c r="X499" i="2"/>
  <c r="Q564" i="2"/>
  <c r="I108" i="2" s="1"/>
  <c r="T578" i="2"/>
  <c r="X607" i="2"/>
  <c r="X621" i="2"/>
  <c r="Q629" i="2"/>
  <c r="X135" i="2"/>
  <c r="V176" i="2"/>
  <c r="V246" i="2"/>
  <c r="T332" i="2"/>
  <c r="V353" i="2"/>
  <c r="T499" i="2"/>
  <c r="BK564" i="2"/>
  <c r="K564" i="2"/>
  <c r="K108" i="2"/>
  <c r="Q607" i="2"/>
  <c r="I111" i="2" s="1"/>
  <c r="Q621" i="2"/>
  <c r="I112" i="2" s="1"/>
  <c r="BK629" i="2"/>
  <c r="K629" i="2"/>
  <c r="K114" i="2"/>
  <c r="R629" i="2"/>
  <c r="BK161" i="2"/>
  <c r="K161" i="2" s="1"/>
  <c r="K98" i="2" s="1"/>
  <c r="BK338" i="2"/>
  <c r="K338" i="2"/>
  <c r="K103" i="2"/>
  <c r="R338" i="2"/>
  <c r="J103" i="2"/>
  <c r="R157" i="2"/>
  <c r="J97" i="2" s="1"/>
  <c r="Q161" i="2"/>
  <c r="I98" i="2" s="1"/>
  <c r="R161" i="2"/>
  <c r="J98" i="2"/>
  <c r="Q157" i="2"/>
  <c r="I97" i="2"/>
  <c r="Q338" i="2"/>
  <c r="I103" i="2" s="1"/>
  <c r="Q636" i="2"/>
  <c r="I115" i="2" s="1"/>
  <c r="BK157" i="2"/>
  <c r="K157" i="2"/>
  <c r="K97" i="2"/>
  <c r="R636" i="2"/>
  <c r="J115" i="2"/>
  <c r="F89" i="2"/>
  <c r="F130" i="2"/>
  <c r="AY95" i="1"/>
  <c r="J87" i="2"/>
  <c r="BE630" i="2"/>
  <c r="BC95" i="1"/>
  <c r="BC94" i="1" s="1"/>
  <c r="W30" i="1" s="1"/>
  <c r="BE95" i="1"/>
  <c r="BE94" i="1" s="1"/>
  <c r="W32" i="1" s="1"/>
  <c r="BD95" i="1"/>
  <c r="BD94" i="1" s="1"/>
  <c r="W31" i="1" s="1"/>
  <c r="BF95" i="1"/>
  <c r="BF94" i="1" s="1"/>
  <c r="W33" i="1" s="1"/>
  <c r="K158" i="2"/>
  <c r="BE158" i="2" s="1"/>
  <c r="K250" i="2"/>
  <c r="BE250" i="2"/>
  <c r="K290" i="2"/>
  <c r="BE290" i="2"/>
  <c r="K247" i="2"/>
  <c r="BE247" i="2" s="1"/>
  <c r="K305" i="2"/>
  <c r="BE305" i="2" s="1"/>
  <c r="K579" i="2"/>
  <c r="BE579" i="2"/>
  <c r="BK243" i="2"/>
  <c r="BK314" i="2"/>
  <c r="BK269" i="2"/>
  <c r="K467" i="2"/>
  <c r="BE467" i="2"/>
  <c r="BK374" i="2"/>
  <c r="K500" i="2"/>
  <c r="BE500" i="2"/>
  <c r="BK563" i="2"/>
  <c r="K622" i="2"/>
  <c r="BE622" i="2"/>
  <c r="K591" i="2"/>
  <c r="BE591" i="2"/>
  <c r="K509" i="2"/>
  <c r="BE509" i="2"/>
  <c r="K633" i="2"/>
  <c r="BE633" i="2"/>
  <c r="K603" i="2"/>
  <c r="BE603" i="2"/>
  <c r="BK142" i="2"/>
  <c r="BK232" i="2"/>
  <c r="K254" i="2"/>
  <c r="BE254" i="2"/>
  <c r="BK333" i="2"/>
  <c r="BK332" i="2"/>
  <c r="K332" i="2"/>
  <c r="K102" i="2"/>
  <c r="BK637" i="2"/>
  <c r="BK636" i="2"/>
  <c r="K636" i="2" s="1"/>
  <c r="K115" i="2" s="1"/>
  <c r="BK414" i="2"/>
  <c r="K594" i="2"/>
  <c r="BE594" i="2"/>
  <c r="BK531" i="2"/>
  <c r="K606" i="2"/>
  <c r="BE606" i="2"/>
  <c r="K301" i="2"/>
  <c r="BE301" i="2"/>
  <c r="K535" i="2"/>
  <c r="BE535" i="2"/>
  <c r="K335" i="2"/>
  <c r="BE335" i="2"/>
  <c r="BK577" i="2"/>
  <c r="BK572" i="2"/>
  <c r="K572" i="2" s="1"/>
  <c r="K109" i="2" s="1"/>
  <c r="K378" i="2"/>
  <c r="BE378" i="2"/>
  <c r="K320" i="2"/>
  <c r="BE320" i="2"/>
  <c r="K611" i="2"/>
  <c r="BE611" i="2"/>
  <c r="BK365" i="2"/>
  <c r="K275" i="2"/>
  <c r="BE275" i="2"/>
  <c r="BK462" i="2"/>
  <c r="BK432" i="2"/>
  <c r="BK206" i="2"/>
  <c r="BK348" i="2"/>
  <c r="BK341" i="2"/>
  <c r="K341" i="2" s="1"/>
  <c r="K105" i="2" s="1"/>
  <c r="K352" i="2"/>
  <c r="BE352" i="2"/>
  <c r="BK173" i="2"/>
  <c r="K558" i="2"/>
  <c r="BE558" i="2" s="1"/>
  <c r="BK503" i="2"/>
  <c r="BK473" i="2"/>
  <c r="K334" i="2"/>
  <c r="BE334" i="2"/>
  <c r="K608" i="2"/>
  <c r="BE608" i="2"/>
  <c r="K166" i="2"/>
  <c r="BE166" i="2" s="1"/>
  <c r="K600" i="2"/>
  <c r="BE600" i="2" s="1"/>
  <c r="K342" i="2"/>
  <c r="BE342" i="2"/>
  <c r="K180" i="2"/>
  <c r="BE180" i="2" s="1"/>
  <c r="BK279" i="2"/>
  <c r="BK488" i="2"/>
  <c r="BK400" i="2"/>
  <c r="K146" i="2"/>
  <c r="BE146" i="2"/>
  <c r="K614" i="2"/>
  <c r="BE614" i="2"/>
  <c r="K357" i="2"/>
  <c r="BE357" i="2"/>
  <c r="BK136" i="2"/>
  <c r="K385" i="2"/>
  <c r="BE385" i="2"/>
  <c r="K571" i="2"/>
  <c r="BE571" i="2" s="1"/>
  <c r="K573" i="2"/>
  <c r="BE573" i="2" s="1"/>
  <c r="BK154" i="2"/>
  <c r="K236" i="2"/>
  <c r="BE236" i="2"/>
  <c r="BK282" i="2"/>
  <c r="K261" i="2"/>
  <c r="BE261" i="2" s="1"/>
  <c r="K470" i="2"/>
  <c r="BE470" i="2" s="1"/>
  <c r="BK551" i="2"/>
  <c r="K337" i="2"/>
  <c r="BE337" i="2"/>
  <c r="BK200" i="2"/>
  <c r="K257" i="2"/>
  <c r="BE257" i="2" s="1"/>
  <c r="K408" i="2"/>
  <c r="BE408" i="2" s="1"/>
  <c r="K627" i="2"/>
  <c r="BE627" i="2"/>
  <c r="K224" i="2"/>
  <c r="BE224" i="2"/>
  <c r="BK454" i="2"/>
  <c r="K421" i="2"/>
  <c r="BE421" i="2"/>
  <c r="K620" i="2"/>
  <c r="BE620" i="2"/>
  <c r="BK169" i="2"/>
  <c r="K345" i="2"/>
  <c r="BE345" i="2"/>
  <c r="K177" i="2"/>
  <c r="BE177" i="2" s="1"/>
  <c r="K239" i="2"/>
  <c r="BE239" i="2" s="1"/>
  <c r="BK272" i="2"/>
  <c r="K297" i="2"/>
  <c r="BE297" i="2"/>
  <c r="K498" i="2"/>
  <c r="BE498" i="2"/>
  <c r="K326" i="2"/>
  <c r="BE326" i="2"/>
  <c r="K317" i="2"/>
  <c r="BE317" i="2"/>
  <c r="K617" i="2"/>
  <c r="BE617" i="2"/>
  <c r="BK151" i="2"/>
  <c r="K323" i="2"/>
  <c r="BE323" i="2" s="1"/>
  <c r="K565" i="2"/>
  <c r="BE565" i="2" s="1"/>
  <c r="BK203" i="2"/>
  <c r="K568" i="2"/>
  <c r="BE568" i="2"/>
  <c r="BK265" i="2"/>
  <c r="BK209" i="2"/>
  <c r="K476" i="2"/>
  <c r="BE476" i="2"/>
  <c r="K186" i="2"/>
  <c r="BE186" i="2"/>
  <c r="K439" i="2"/>
  <c r="BE439" i="2"/>
  <c r="K213" i="2"/>
  <c r="BE213" i="2"/>
  <c r="K339" i="2"/>
  <c r="BE339" i="2"/>
  <c r="BK293" i="2"/>
  <c r="BK392" i="2"/>
  <c r="K582" i="2"/>
  <c r="BE582" i="2"/>
  <c r="K329" i="2"/>
  <c r="BE329" i="2"/>
  <c r="K216" i="2"/>
  <c r="BE216" i="2"/>
  <c r="K597" i="2"/>
  <c r="BE597" i="2"/>
  <c r="K162" i="2"/>
  <c r="BE162" i="2"/>
  <c r="BK516" i="2"/>
  <c r="BK354" i="2"/>
  <c r="BK588" i="2"/>
  <c r="BK578" i="2"/>
  <c r="K578" i="2"/>
  <c r="K110" i="2"/>
  <c r="K451" i="2"/>
  <c r="BE451" i="2"/>
  <c r="K543" i="2"/>
  <c r="BE543" i="2"/>
  <c r="BK229" i="2"/>
  <c r="BK309" i="2"/>
  <c r="BK193" i="2"/>
  <c r="BK479" i="2"/>
  <c r="BK523" i="2"/>
  <c r="V340" i="2" l="1"/>
  <c r="T340" i="2"/>
  <c r="R628" i="2"/>
  <c r="J113" i="2"/>
  <c r="R134" i="2"/>
  <c r="X340" i="2"/>
  <c r="X133" i="2"/>
  <c r="Q628" i="2"/>
  <c r="I113" i="2" s="1"/>
  <c r="T134" i="2"/>
  <c r="T133" i="2" s="1"/>
  <c r="AW95" i="1" s="1"/>
  <c r="AW94" i="1" s="1"/>
  <c r="V134" i="2"/>
  <c r="V133" i="2"/>
  <c r="J96" i="2"/>
  <c r="BK628" i="2"/>
  <c r="K628" i="2" s="1"/>
  <c r="K113" i="2" s="1"/>
  <c r="Q134" i="2"/>
  <c r="I95" i="2" s="1"/>
  <c r="J114" i="2"/>
  <c r="Q340" i="2"/>
  <c r="I104" i="2"/>
  <c r="R340" i="2"/>
  <c r="J104" i="2" s="1"/>
  <c r="I114" i="2"/>
  <c r="BK353" i="2"/>
  <c r="K353" i="2"/>
  <c r="K106" i="2" s="1"/>
  <c r="BK176" i="2"/>
  <c r="K176" i="2"/>
  <c r="K100" i="2"/>
  <c r="BK135" i="2"/>
  <c r="BK246" i="2"/>
  <c r="K246" i="2" s="1"/>
  <c r="K101" i="2" s="1"/>
  <c r="BK499" i="2"/>
  <c r="K499" i="2"/>
  <c r="K107" i="2"/>
  <c r="BK165" i="2"/>
  <c r="K165" i="2" s="1"/>
  <c r="K99" i="2" s="1"/>
  <c r="AZ94" i="1"/>
  <c r="BA94" i="1"/>
  <c r="K33" i="2"/>
  <c r="AX95" i="1" s="1"/>
  <c r="AV95" i="1" s="1"/>
  <c r="AY94" i="1"/>
  <c r="AK30" i="1" s="1"/>
  <c r="F33" i="2"/>
  <c r="BB95" i="1" s="1"/>
  <c r="BB94" i="1" s="1"/>
  <c r="W29" i="1" s="1"/>
  <c r="BK134" i="2" l="1"/>
  <c r="K134" i="2" s="1"/>
  <c r="K95" i="2" s="1"/>
  <c r="R133" i="2"/>
  <c r="J94" i="2"/>
  <c r="K29" i="2"/>
  <c r="AT95" i="1"/>
  <c r="AT94" i="1" s="1"/>
  <c r="BK340" i="2"/>
  <c r="K340" i="2" s="1"/>
  <c r="K104" i="2" s="1"/>
  <c r="Q133" i="2"/>
  <c r="I94" i="2" s="1"/>
  <c r="K28" i="2" s="1"/>
  <c r="AS95" i="1" s="1"/>
  <c r="AS94" i="1" s="1"/>
  <c r="J95" i="2"/>
  <c r="K135" i="2"/>
  <c r="K96" i="2" s="1"/>
  <c r="AX94" i="1"/>
  <c r="AK29" i="1" s="1"/>
  <c r="BK133" i="2" l="1"/>
  <c r="K133" i="2" s="1"/>
  <c r="K94" i="2" s="1"/>
  <c r="AV94" i="1"/>
  <c r="K30" i="2" l="1"/>
  <c r="AG95" i="1" s="1"/>
  <c r="AG94" i="1" s="1"/>
  <c r="AK26" i="1" s="1"/>
  <c r="AK35" i="1" s="1"/>
  <c r="AN94" i="1" l="1"/>
  <c r="K39" i="2"/>
  <c r="AN95" i="1"/>
</calcChain>
</file>

<file path=xl/sharedStrings.xml><?xml version="1.0" encoding="utf-8"?>
<sst xmlns="http://schemas.openxmlformats.org/spreadsheetml/2006/main" count="5985" uniqueCount="818">
  <si>
    <t>Export Komplet</t>
  </si>
  <si>
    <t/>
  </si>
  <si>
    <t>2.0</t>
  </si>
  <si>
    <t>ZAMOK</t>
  </si>
  <si>
    <t>False</t>
  </si>
  <si>
    <t>True</t>
  </si>
  <si>
    <t>{987df2ed-12b8-4e8d-b807-33bb9374b6e4}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</si>
  <si>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</si>
  <si>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</si>
  <si>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</si>
  <si>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</si>
  <si>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</si>
  <si>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</si>
  <si>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</si>
  <si>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</si>
  <si>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</si>
  <si>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</si>
  <si>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</si>
  <si>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terasy MŠ Neumannova 2560, Aš</t>
  </si>
  <si>
    <t>KSO:</t>
  </si>
  <si>
    <t>CC-CZ:</t>
  </si>
  <si>
    <t>Místo:</t>
  </si>
  <si>
    <t>Aš</t>
  </si>
  <si>
    <t>Datum:</t>
  </si>
  <si>
    <t>9. 6. 2025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</si>
  <si>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</si>
  <si>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</si>
  <si>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</si>
  <si>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</si>
  <si>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</si>
  <si>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</si>
  <si>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</si>
  <si>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DEKPROJEKT s.r.o.</t>
  </si>
  <si>
    <t>Zpracovatel:</t>
  </si>
  <si>
    <t>Ing. Kateřina Petlíková, Ph.D.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</si>
  <si>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</si>
  <si>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</si>
  <si>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</si>
  <si>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</si>
  <si>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</si>
  <si>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</si>
  <si>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</si>
  <si>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</si>
  <si>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</si>
  <si>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</si>
  <si>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</si>
  <si>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</si>
  <si>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</si>
  <si>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</si>
  <si>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</si>
  <si>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</si>
  <si>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</si>
  <si>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</si>
  <si>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</si>
  <si>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</si>
  <si>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</si>
  <si>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</si>
  <si>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</si>
  <si>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</si>
  <si>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</si>
  <si>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</si>
  <si>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</si>
  <si>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</si>
  <si>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</si>
  <si>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</si>
  <si>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</si>
  <si>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</si>
  <si>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</si>
  <si>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</si>
  <si>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</si>
  <si>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</si>
  <si>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</si>
  <si>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</si>
  <si>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</si>
  <si>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</si>
  <si>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</si>
  <si>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</si>
  <si>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</si>
  <si>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</si>
  <si>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</si>
  <si>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</si>
  <si>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</si>
  <si>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</si>
  <si>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</si>
  <si>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</si>
  <si>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LESENI_M2</t>
  </si>
  <si>
    <t>Plocha lešení</t>
  </si>
  <si>
    <t>m2</t>
  </si>
  <si>
    <t>64,986</t>
  </si>
  <si>
    <t>2</t>
  </si>
  <si>
    <t>ST1_ZAM_DLAZ_M2</t>
  </si>
  <si>
    <t>Plocha odpovídající rozsahu zámkové dlažby (vč. pod KZS)</t>
  </si>
  <si>
    <t>74,928</t>
  </si>
  <si>
    <t>3</t>
  </si>
  <si>
    <t>KRYCÍ LIST SOUPISU PRACÍ</t>
  </si>
  <si>
    <t>ST2_ZAMKOVA_DLAZ_M2</t>
  </si>
  <si>
    <t>Plocha zámkové dlažby ST2</t>
  </si>
  <si>
    <t>14,727</t>
  </si>
  <si>
    <t>DET_A_M</t>
  </si>
  <si>
    <t>Navázání na stěnu</t>
  </si>
  <si>
    <t>m</t>
  </si>
  <si>
    <t>19,88</t>
  </si>
  <si>
    <t>DET_B_M</t>
  </si>
  <si>
    <t>Okraj terasy</t>
  </si>
  <si>
    <t>21,26</t>
  </si>
  <si>
    <t>DET_C_M</t>
  </si>
  <si>
    <t>Navázání na schody</t>
  </si>
  <si>
    <t>4,56</t>
  </si>
  <si>
    <t>DET_D_M</t>
  </si>
  <si>
    <t>Ukončení u dveří</t>
  </si>
  <si>
    <t>1,6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</si>
  <si>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</si>
  <si>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</si>
  <si>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</si>
  <si>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</si>
  <si>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</si>
  <si>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</si>
  <si>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</si>
  <si>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</si>
  <si>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</si>
  <si>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</si>
  <si>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</si>
  <si>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</si>
  <si>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</si>
  <si>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</si>
  <si>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</si>
  <si>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</si>
  <si>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</si>
  <si>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</si>
  <si>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</si>
  <si>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</si>
  <si>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</si>
  <si>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</si>
  <si>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</si>
  <si>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</si>
  <si>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</si>
  <si>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</si>
  <si>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771 - Podlahy z dlaždic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</si>
  <si>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</si>
  <si>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</si>
  <si>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</si>
  <si>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</si>
  <si>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</si>
  <si>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</si>
  <si>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</si>
  <si>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</si>
  <si>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</si>
  <si>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</si>
  <si>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</si>
  <si>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</si>
  <si>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</si>
  <si>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</si>
  <si>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</si>
  <si>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</si>
  <si>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</si>
  <si>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</si>
  <si>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</si>
  <si>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</si>
  <si>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</si>
  <si>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</si>
  <si>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</si>
  <si>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</si>
  <si>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</si>
  <si>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</si>
  <si>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</si>
  <si>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CS ÚRS 2025 01</t>
  </si>
  <si>
    <t>4</t>
  </si>
  <si>
    <t>1925153795</t>
  </si>
  <si>
    <t>VV</t>
  </si>
  <si>
    <t>Pruh dlaždic 30x30 cm u zábradlí</t>
  </si>
  <si>
    <t>(19,635+1,315+0,14)*0,3</t>
  </si>
  <si>
    <t>kamenné parapetní dlaždice u dveří</t>
  </si>
  <si>
    <t>0,272</t>
  </si>
  <si>
    <t>Součet</t>
  </si>
  <si>
    <t>113106123</t>
  </si>
  <si>
    <t>Rozebrání dlažeb ze zámkových dlaždic komunikací pro pěší ručně</t>
  </si>
  <si>
    <t>-1079911041</t>
  </si>
  <si>
    <t>113152112</t>
  </si>
  <si>
    <t>Odstranění podkladů zpevněných ploch z kameniva drceného</t>
  </si>
  <si>
    <t>m3</t>
  </si>
  <si>
    <t>-894720316</t>
  </si>
  <si>
    <t>Štěrkový násyp plocha = zámková dlažby - betonový trám</t>
  </si>
  <si>
    <t>ST1_ZAM_DLAZ_M2*0,15</t>
  </si>
  <si>
    <t>-20,6*0,05*0,15</t>
  </si>
  <si>
    <t>113202111</t>
  </si>
  <si>
    <t>Vytrhání obrub krajníků obrubníků stojatých</t>
  </si>
  <si>
    <t>865877975</t>
  </si>
  <si>
    <t>4,4</t>
  </si>
  <si>
    <t>5</t>
  </si>
  <si>
    <t>129911R1</t>
  </si>
  <si>
    <t>Bourání zdiva kamenného</t>
  </si>
  <si>
    <t>1955792148</t>
  </si>
  <si>
    <t>0,46*1,6*0,16</t>
  </si>
  <si>
    <t>Zakládání</t>
  </si>
  <si>
    <t>6</t>
  </si>
  <si>
    <t>212312R1</t>
  </si>
  <si>
    <t>Lože pro kamenný stupeň</t>
  </si>
  <si>
    <t>490698200</t>
  </si>
  <si>
    <t>0,03*DET_C_M</t>
  </si>
  <si>
    <t>Vodorovné konstrukce</t>
  </si>
  <si>
    <t>7</t>
  </si>
  <si>
    <t>4341914R</t>
  </si>
  <si>
    <t>Zpětné osazení schodišťového stupně kamenného vč. vyspárování</t>
  </si>
  <si>
    <t>2101070568</t>
  </si>
  <si>
    <t>Komunikace pozemní</t>
  </si>
  <si>
    <t>8</t>
  </si>
  <si>
    <t>596811220</t>
  </si>
  <si>
    <t>Kladení betonové dlažby komunikací pro pěší do lože z kameniva velikosti přes 0,09 do 0,25 m2 pl do 50 m2</t>
  </si>
  <si>
    <t>-1610199780</t>
  </si>
  <si>
    <t>13,96</t>
  </si>
  <si>
    <t>9</t>
  </si>
  <si>
    <t>M</t>
  </si>
  <si>
    <t>59246002</t>
  </si>
  <si>
    <t>dlažba plošná terasová betonová 400x400mm tl 40mm</t>
  </si>
  <si>
    <t>212347847</t>
  </si>
  <si>
    <t>13,96*1,03 'Přepočtené koeficientem množství</t>
  </si>
  <si>
    <t>10</t>
  </si>
  <si>
    <t>5R1</t>
  </si>
  <si>
    <t>D+M Přířez z dlažby osazený při dveřích</t>
  </si>
  <si>
    <t>-1352778113</t>
  </si>
  <si>
    <t>Úpravy povrchů, podlahy a osazování výplní</t>
  </si>
  <si>
    <t>11</t>
  </si>
  <si>
    <t>612142001</t>
  </si>
  <si>
    <t>Pletivo sklovláknité vnitřních stěn vtlačené do tmelu</t>
  </si>
  <si>
    <t>-302817361</t>
  </si>
  <si>
    <t>DET_B_M*0,5</t>
  </si>
  <si>
    <t>622131121</t>
  </si>
  <si>
    <t>Penetrační nátěr vnějších stěn nanášený ručně</t>
  </si>
  <si>
    <t>-1377984215</t>
  </si>
  <si>
    <t>DET_A_M*(0,345)</t>
  </si>
  <si>
    <t>DET_B_M*0,24</t>
  </si>
  <si>
    <t>DET_C_M*0,24</t>
  </si>
  <si>
    <t>DET_D_M*0,4</t>
  </si>
  <si>
    <t>13</t>
  </si>
  <si>
    <t>622135001</t>
  </si>
  <si>
    <t>Vyrovnání podkladu vnějších stěn maltou vápenocementovou tl do 10 mm</t>
  </si>
  <si>
    <t>-1763483625</t>
  </si>
  <si>
    <t xml:space="preserve">Detaily </t>
  </si>
  <si>
    <t>14</t>
  </si>
  <si>
    <t>622135091</t>
  </si>
  <si>
    <t>Příplatek k vyrovnání vnějších stěn maltou vápenocementovou za každých dalších 5 mm tloušťky</t>
  </si>
  <si>
    <t>-1123887335</t>
  </si>
  <si>
    <t>15</t>
  </si>
  <si>
    <t>622151031</t>
  </si>
  <si>
    <t>Penetrační silikonový nátěr vnějších pastovitých tenkovrstvých omítek stěn</t>
  </si>
  <si>
    <t>-2110494021</t>
  </si>
  <si>
    <t>16</t>
  </si>
  <si>
    <t>622251101</t>
  </si>
  <si>
    <t>Příplatek k cenám kontaktního zateplení vnějších stěn za zápustnou montáž a použití tepelněizolačních zátek z polystyrenu</t>
  </si>
  <si>
    <t>857102629</t>
  </si>
  <si>
    <t>22*0,35*0,5</t>
  </si>
  <si>
    <t>17</t>
  </si>
  <si>
    <t>6222532R1</t>
  </si>
  <si>
    <t>Doplnění kontaktního zateplení (vyřezané plochy) lepením a mechanickým kotvením desek š z minerální vlny š do 400 mm, vč. vyřezání otvorů pro zábradlí</t>
  </si>
  <si>
    <t>-2065668397</t>
  </si>
  <si>
    <t>22*0,5</t>
  </si>
  <si>
    <t>18</t>
  </si>
  <si>
    <t>28375990</t>
  </si>
  <si>
    <t>deska EPS 150 pro konstrukce s vysokým zatížením λ=0,035 tl 140mm</t>
  </si>
  <si>
    <t>548130396</t>
  </si>
  <si>
    <t>0,35*0,5*22</t>
  </si>
  <si>
    <t>3,85*1,1 'Přepočtené koeficientem množství</t>
  </si>
  <si>
    <t>19</t>
  </si>
  <si>
    <t>622531012</t>
  </si>
  <si>
    <t>Tenkovrstvá silikonová zatíraná omítka zrnitost 1,5 mm vnějších stěn</t>
  </si>
  <si>
    <t>1332670240</t>
  </si>
  <si>
    <t>20</t>
  </si>
  <si>
    <t>629995101</t>
  </si>
  <si>
    <t>Očištění vnějších ploch tlakovou vodou</t>
  </si>
  <si>
    <t>-2057545094</t>
  </si>
  <si>
    <t>74,595</t>
  </si>
  <si>
    <t>DET_B_M*(0,1+0,24+0,253)</t>
  </si>
  <si>
    <t>632451032</t>
  </si>
  <si>
    <t>Vyrovnávací potěr tl přes 20 do 30 mm z MC 15 provedený v ploše</t>
  </si>
  <si>
    <t>-157989955</t>
  </si>
  <si>
    <t>DET_B_M*(0,1+0,253)</t>
  </si>
  <si>
    <t>22</t>
  </si>
  <si>
    <t>6363111R1</t>
  </si>
  <si>
    <t>Kladení dlažby z betonových dlaždic 400x400 mm na sucho na terče proměnné výšky 25 až 140 mm, cena vč. dodávky rektifikačních terčů a přířezů z mPVC folie</t>
  </si>
  <si>
    <t>1090536913</t>
  </si>
  <si>
    <t>79,52</t>
  </si>
  <si>
    <t>23</t>
  </si>
  <si>
    <t>30092282</t>
  </si>
  <si>
    <t>79,52*1,02 'Přepočtené koeficientem množství</t>
  </si>
  <si>
    <t>24</t>
  </si>
  <si>
    <t>637311122</t>
  </si>
  <si>
    <t>Okapový chodník z betonových chodníkových obrubníků stojatých lože beton</t>
  </si>
  <si>
    <t>1773890136</t>
  </si>
  <si>
    <t>25</t>
  </si>
  <si>
    <t>6R1</t>
  </si>
  <si>
    <t>D+M stěnový dorazový klip na rektifikační terč</t>
  </si>
  <si>
    <t>42046602</t>
  </si>
  <si>
    <t>Předpoklad 60 ks</t>
  </si>
  <si>
    <t>60</t>
  </si>
  <si>
    <t>26</t>
  </si>
  <si>
    <t>6R2</t>
  </si>
  <si>
    <t>D+M Oprava KZS v místě původního ukotvení zábradlí nad svodem terasy (1 místo, kde bylo kotveno původně zábradlí do fasády)</t>
  </si>
  <si>
    <t>kpl</t>
  </si>
  <si>
    <t>1974678033</t>
  </si>
  <si>
    <t>Ostatní konstrukce a práce, bourání</t>
  </si>
  <si>
    <t>27</t>
  </si>
  <si>
    <t>935112211</t>
  </si>
  <si>
    <t>Osazení příkopového žlabu do betonu tl 100 mm z betonových tvárnic š 800 mm</t>
  </si>
  <si>
    <t>-1713530401</t>
  </si>
  <si>
    <t>3,0</t>
  </si>
  <si>
    <t>28</t>
  </si>
  <si>
    <t>59227002</t>
  </si>
  <si>
    <t>žlabovka příkopová betonová 250x600x140mm</t>
  </si>
  <si>
    <t>1876580868</t>
  </si>
  <si>
    <t>3*1,1 'Přepočtené koeficientem množství</t>
  </si>
  <si>
    <t>29</t>
  </si>
  <si>
    <t>935113111</t>
  </si>
  <si>
    <t>Osazení odvodňovacího polymerbetonového žlabu s krycím roštem šířky do 200 mm</t>
  </si>
  <si>
    <t>-1687669182</t>
  </si>
  <si>
    <t>30</t>
  </si>
  <si>
    <t>59227M1</t>
  </si>
  <si>
    <t>žlab odvodňovací z polymerbetonu s Pz roštěm, dle projektu</t>
  </si>
  <si>
    <t>891288588</t>
  </si>
  <si>
    <t>1,6*1,1 'Přepočtené koeficientem množství</t>
  </si>
  <si>
    <t>31</t>
  </si>
  <si>
    <t>941211111</t>
  </si>
  <si>
    <t>Montáž lešení řadového rámového lehkého zatížení do 200 kg/m2 š od 0,6 do 0,9 m v do 10 m</t>
  </si>
  <si>
    <t>1553189434</t>
  </si>
  <si>
    <t>předpokládaná výška terasy 3,0 m</t>
  </si>
  <si>
    <t>21,662*3,0</t>
  </si>
  <si>
    <t>32</t>
  </si>
  <si>
    <t>941211211</t>
  </si>
  <si>
    <t>Příplatek k lešení řadovému rámovému lehkému do 200 kg/m2 š od 0,6 do 0,9 m v do 10 m za každý den použití</t>
  </si>
  <si>
    <t>1641895110</t>
  </si>
  <si>
    <t>64,986*30 'Přepočtené koeficientem množství</t>
  </si>
  <si>
    <t>33</t>
  </si>
  <si>
    <t>941211811</t>
  </si>
  <si>
    <t>Demontáž lešení řadového rámového lehkého zatížení do 200 kg/m2 š od 0,6 do 0,9 m v do 10 m</t>
  </si>
  <si>
    <t>528399198</t>
  </si>
  <si>
    <t>34</t>
  </si>
  <si>
    <t>944711111</t>
  </si>
  <si>
    <t>Montáž záchytné stříšky š do 1,5 m</t>
  </si>
  <si>
    <t>-1712134532</t>
  </si>
  <si>
    <t>1,5</t>
  </si>
  <si>
    <t>35</t>
  </si>
  <si>
    <t>944711211</t>
  </si>
  <si>
    <t>Příplatek k záchytné stříšce š přes do 1,5 m za každý den použití</t>
  </si>
  <si>
    <t>-111337111</t>
  </si>
  <si>
    <t>1,5*30 'Přepočtené koeficientem množství</t>
  </si>
  <si>
    <t>36</t>
  </si>
  <si>
    <t>944711811</t>
  </si>
  <si>
    <t>Demontáž záchytné stříšky š přes do 1,5 m</t>
  </si>
  <si>
    <t>-1227995177</t>
  </si>
  <si>
    <t>37</t>
  </si>
  <si>
    <t>9539461R1</t>
  </si>
  <si>
    <t>D+M+výroba, doprava, PÚ atypických ocelových kcí hmotnosti přes 0,5 do 1 t z profilů hmotnosti do 13 kg/m</t>
  </si>
  <si>
    <t>t</t>
  </si>
  <si>
    <t>-1899883047</t>
  </si>
  <si>
    <t>Ocelové vzpěry z pásoviny tl. 5 mm 2,1 kg/m</t>
  </si>
  <si>
    <t>0,3*2,1/1000*1,1*22</t>
  </si>
  <si>
    <t>vzpěra</t>
  </si>
  <si>
    <t>0,1*0,1/2*0,005*8750/1000*1,1*22</t>
  </si>
  <si>
    <t>Zarážka dlažby z ocelové pásoviny tl. 2 mm 0,7 kg/m</t>
  </si>
  <si>
    <t>DET_B_M*0,7/1000*1,1</t>
  </si>
  <si>
    <t>38</t>
  </si>
  <si>
    <t>9630236R1</t>
  </si>
  <si>
    <t>Demontáž, uložení, očištění  kamenný schod</t>
  </si>
  <si>
    <t>-387524992</t>
  </si>
  <si>
    <t>4,675</t>
  </si>
  <si>
    <t>39</t>
  </si>
  <si>
    <t>964011231</t>
  </si>
  <si>
    <t>Vybourání ŽB překladů prefabrikovaných dl do 3 m hmotnosti do 150 kg/m</t>
  </si>
  <si>
    <t>98788554</t>
  </si>
  <si>
    <t>Demontáž betonového trámu - předpokládá se nejprve rozřezání (podle stavu a déky) - v samostatné položce</t>
  </si>
  <si>
    <t>0,13*0,3*(20,9)</t>
  </si>
  <si>
    <t>40</t>
  </si>
  <si>
    <t>965042131</t>
  </si>
  <si>
    <t>Bourání podkladů pod dlažby nebo mazanin betonových nebo z litého asfaltu tl do 100 mm pl do 4 m2</t>
  </si>
  <si>
    <t>741738648</t>
  </si>
  <si>
    <t>Podkladní beton pod žlabem</t>
  </si>
  <si>
    <t>3*0,6*0,1</t>
  </si>
  <si>
    <t>41</t>
  </si>
  <si>
    <t>965042141</t>
  </si>
  <si>
    <t>Bourání podkladů pod dlažby nebo mazanin betonových nebo z litého asfaltu tl do 100 mm pl přes 4 m2</t>
  </si>
  <si>
    <t>381820382</t>
  </si>
  <si>
    <t>ST1_ZAM_DLAZ_M2*0,06</t>
  </si>
  <si>
    <t>20,9*0,25*0,06</t>
  </si>
  <si>
    <t>42</t>
  </si>
  <si>
    <t>965049111</t>
  </si>
  <si>
    <t>Příplatek k bourání betonových mazanin za bourání mazanin se svařovanou sítí tl do 100 mm</t>
  </si>
  <si>
    <t>727820618</t>
  </si>
  <si>
    <t>43</t>
  </si>
  <si>
    <t>965082933</t>
  </si>
  <si>
    <t>Odstranění násypů pod podlahami tl do 200 mm pl přes 2 m2</t>
  </si>
  <si>
    <t>1989846235</t>
  </si>
  <si>
    <t>keramzit</t>
  </si>
  <si>
    <t>ST1_ZAM_DLAZ_M2*0,2</t>
  </si>
  <si>
    <t>-20,9*0,05*0,2</t>
  </si>
  <si>
    <t>44</t>
  </si>
  <si>
    <t>966008212</t>
  </si>
  <si>
    <t>Bourání odvodňovacího žlabu z betonových příkopových tvárnic š přes 500 do 800 mm</t>
  </si>
  <si>
    <t>1245433580</t>
  </si>
  <si>
    <t>45</t>
  </si>
  <si>
    <t>966081120</t>
  </si>
  <si>
    <t>Bourání kontaktního zateplení z polystyrenových desek malých ploch jednotlivě do 0,25 m2</t>
  </si>
  <si>
    <t>kus</t>
  </si>
  <si>
    <t>-1236042123</t>
  </si>
  <si>
    <t>46</t>
  </si>
  <si>
    <t>9772111R1</t>
  </si>
  <si>
    <t>Řezání betonových nebo ŽB kcí s výztuží průměru do 16 mm hl přes 200 do 350 mm</t>
  </si>
  <si>
    <t>-380041904</t>
  </si>
  <si>
    <t>6*0,3</t>
  </si>
  <si>
    <t>47</t>
  </si>
  <si>
    <t>9780351R1</t>
  </si>
  <si>
    <t>Odstranění tenkovrstvé omítky a základní vrstvy obroušením v rozsahu 100%</t>
  </si>
  <si>
    <t>-1595916676</t>
  </si>
  <si>
    <t>48</t>
  </si>
  <si>
    <t>993111111</t>
  </si>
  <si>
    <t>Dovoz a odvoz lešení řadového do 10 km včetně naložení a složení</t>
  </si>
  <si>
    <t>648292826</t>
  </si>
  <si>
    <t>49</t>
  </si>
  <si>
    <t>993111119</t>
  </si>
  <si>
    <t>Příplatek k ceně dovozu a odvozu lešení řadového ZKD 10 km přes 10 km</t>
  </si>
  <si>
    <t>-670117699</t>
  </si>
  <si>
    <t>997</t>
  </si>
  <si>
    <t>Doprava suti a vybouraných hmot</t>
  </si>
  <si>
    <t>50</t>
  </si>
  <si>
    <t>997013111</t>
  </si>
  <si>
    <t>Vnitrostaveništní doprava suti a vybouraných hmot pro budovy v do 6 m</t>
  </si>
  <si>
    <t>-247701346</t>
  </si>
  <si>
    <t>51</t>
  </si>
  <si>
    <t>997013501</t>
  </si>
  <si>
    <t>Odvoz suti a vybouraných hmot na skládku nebo meziskládku do 1 km se složením</t>
  </si>
  <si>
    <t>324597165</t>
  </si>
  <si>
    <t>52</t>
  </si>
  <si>
    <t>997013509</t>
  </si>
  <si>
    <t>Příplatek k odvozu suti a vybouraných hmot na skládku ZKD 1 km přes 1 km</t>
  </si>
  <si>
    <t>565839527</t>
  </si>
  <si>
    <t>91,153*20 'Přepočtené koeficientem množství</t>
  </si>
  <si>
    <t>53</t>
  </si>
  <si>
    <t>997013631</t>
  </si>
  <si>
    <t>Poplatek za uložení na skládce (skládkovné) stavebního odpadu směsného kód odpadu 17 09 04</t>
  </si>
  <si>
    <t>1593282747</t>
  </si>
  <si>
    <t>998</t>
  </si>
  <si>
    <t>Přesun hmot</t>
  </si>
  <si>
    <t>54</t>
  </si>
  <si>
    <t>998011001</t>
  </si>
  <si>
    <t>Přesun hmot pro budovy zděné v do 6 m</t>
  </si>
  <si>
    <t>-1093803567</t>
  </si>
  <si>
    <t>PSV</t>
  </si>
  <si>
    <t>Práce a dodávky PSV</t>
  </si>
  <si>
    <t>711</t>
  </si>
  <si>
    <t>Izolace proti vodě, vlhkosti a plynům</t>
  </si>
  <si>
    <t>55</t>
  </si>
  <si>
    <t>71114R1</t>
  </si>
  <si>
    <t>D+M napojení na stávající hydroizolaci speciálním HI těsnícím PVC pásem, který je odolný proti bitumenům</t>
  </si>
  <si>
    <t>1238953293</t>
  </si>
  <si>
    <t>56</t>
  </si>
  <si>
    <t>7114923R1</t>
  </si>
  <si>
    <t>Provedení drenážní rohože</t>
  </si>
  <si>
    <t>-382339619</t>
  </si>
  <si>
    <t>DET_D_M*0,3</t>
  </si>
  <si>
    <t>57</t>
  </si>
  <si>
    <t>69331041</t>
  </si>
  <si>
    <t>rohož drenážní PE nelaminovaná 400g/m2</t>
  </si>
  <si>
    <t>1599303553</t>
  </si>
  <si>
    <t>0,48*1,1 'Přepočtené koeficientem množství</t>
  </si>
  <si>
    <t>58</t>
  </si>
  <si>
    <t>998711211</t>
  </si>
  <si>
    <t>Přesun hmot procentní pro izolace proti vodě, vlhkosti a plynům s omezením mechanizace v objektech v do 6 m</t>
  </si>
  <si>
    <t>%</t>
  </si>
  <si>
    <t>972184587</t>
  </si>
  <si>
    <t>712</t>
  </si>
  <si>
    <t>Povlakové krytiny</t>
  </si>
  <si>
    <t>59</t>
  </si>
  <si>
    <t>712300854</t>
  </si>
  <si>
    <t>Demontáž lišt poplastovaných</t>
  </si>
  <si>
    <t>-1864101352</t>
  </si>
  <si>
    <t>21,45+4,55</t>
  </si>
  <si>
    <t>712311101</t>
  </si>
  <si>
    <t>Provedení povlakové krytiny střech do 10° za studena lakem penetračním nebo asfaltovým</t>
  </si>
  <si>
    <t>-852039592</t>
  </si>
  <si>
    <t>74,572</t>
  </si>
  <si>
    <t>DET_A_M*(0,1+0,345)</t>
  </si>
  <si>
    <t>DET_B_M*(0,1+0,24+0,25)</t>
  </si>
  <si>
    <t>DET_C_M*(0,24+0,1)</t>
  </si>
  <si>
    <t>DET_D_M*0,468</t>
  </si>
  <si>
    <t>DET_C_M*0,33</t>
  </si>
  <si>
    <t>61</t>
  </si>
  <si>
    <t>11163153</t>
  </si>
  <si>
    <t>emulze asfaltová penetrační</t>
  </si>
  <si>
    <t>litr</t>
  </si>
  <si>
    <t>830148562</t>
  </si>
  <si>
    <t>99,766*0,35 'Přepočtené koeficientem množství</t>
  </si>
  <si>
    <t>62</t>
  </si>
  <si>
    <t>7123318R</t>
  </si>
  <si>
    <t>Odstranění povlakové krytiny střech do 10° z pásů uložených na sucho - textilních</t>
  </si>
  <si>
    <t>1424305638</t>
  </si>
  <si>
    <t>ST1_ZAM_DLAZ_M2*2</t>
  </si>
  <si>
    <t>48,89*0,175*2</t>
  </si>
  <si>
    <t>63</t>
  </si>
  <si>
    <t>712340832</t>
  </si>
  <si>
    <t>Odstranění povlakové krytiny střech do 10° z pásů NAIP přitavených v plné ploše dvouvrstvé</t>
  </si>
  <si>
    <t>336069342</t>
  </si>
  <si>
    <t xml:space="preserve">přípočet pod bet dlažbou </t>
  </si>
  <si>
    <t>20,9*0,25</t>
  </si>
  <si>
    <t>vytažení na stěnu</t>
  </si>
  <si>
    <t>24,276*0,43</t>
  </si>
  <si>
    <t>64</t>
  </si>
  <si>
    <t>712341559</t>
  </si>
  <si>
    <t>Provedení povlakové krytiny střech do 10° pásy NAIP přitavením v plné ploše</t>
  </si>
  <si>
    <t>-1777385691</t>
  </si>
  <si>
    <t>DET_B_M*(0,1*2+0,24*2+0,25)</t>
  </si>
  <si>
    <t>DET_C_M*(0,24*2+0,1*2)</t>
  </si>
  <si>
    <t>DET_D_M*(0,25+0,468)</t>
  </si>
  <si>
    <t>65</t>
  </si>
  <si>
    <t>62853004</t>
  </si>
  <si>
    <t>pás asfaltový natavitelný modifikovaný SBS s vložkou ze skleněné tkaniny a spalitelnou PE fólií nebo jemnozrnným minerálním posypem na horním povrchu tl 4,0mm</t>
  </si>
  <si>
    <t>-1283578932</t>
  </si>
  <si>
    <t>107,441*1,1655 'Přepočtené koeficientem množství</t>
  </si>
  <si>
    <t>66</t>
  </si>
  <si>
    <t>712361801</t>
  </si>
  <si>
    <t>Odstranění povlakové krytiny střech do 10° z fólií položených volně</t>
  </si>
  <si>
    <t>1734695855</t>
  </si>
  <si>
    <t>PVC folie - plocha pod dlažbou</t>
  </si>
  <si>
    <t>přesah pod betonovou dlažbou, betonovým dílcem, až k okapu</t>
  </si>
  <si>
    <t>8,484</t>
  </si>
  <si>
    <t>vytažení 5 cm nad zámkovou dlažbu/podél obrubníku</t>
  </si>
  <si>
    <t>(3,93+22,91)*0,175</t>
  </si>
  <si>
    <t>67</t>
  </si>
  <si>
    <t>712363001</t>
  </si>
  <si>
    <t>Provedení povlakové krytiny střech do 10° termoplastickou fólií PVC rozvinutím a natažením v ploše</t>
  </si>
  <si>
    <t>1367816423</t>
  </si>
  <si>
    <t>74,572/0,999816</t>
  </si>
  <si>
    <t>-DET_A_M*(0,08)</t>
  </si>
  <si>
    <t>-DET_C_M*(0,34)</t>
  </si>
  <si>
    <t>-DET_D_M*(0,05)</t>
  </si>
  <si>
    <t>68</t>
  </si>
  <si>
    <t>712363003</t>
  </si>
  <si>
    <t>Provedení povlakové krytina střech do 10° spoj 2 pásů fólií PVC horkovzdušným navařením</t>
  </si>
  <si>
    <t>-1508090260</t>
  </si>
  <si>
    <t>předpoklad 0,7 m svaru na m2</t>
  </si>
  <si>
    <t>74,572/0,999816*0,7</t>
  </si>
  <si>
    <t>-DET_A_M*(0,08)*0,7</t>
  </si>
  <si>
    <t>-DET_C_M*(0,34)*0,7</t>
  </si>
  <si>
    <t>-DET_D_M*(0,05)*0,7</t>
  </si>
  <si>
    <t>69</t>
  </si>
  <si>
    <t>712363005</t>
  </si>
  <si>
    <t>Provedení povlakové krytiny střech do 10° navařením fólie PVC na oplechování v plné ploše</t>
  </si>
  <si>
    <t>-1450546738</t>
  </si>
  <si>
    <t>Opracování podstavců</t>
  </si>
  <si>
    <t>(1,17*0,3+1,31*0,3+0,185+0,115)</t>
  </si>
  <si>
    <t>Detaily</t>
  </si>
  <si>
    <t>DET_A_M*0,35</t>
  </si>
  <si>
    <t>DET_B_M*0,75</t>
  </si>
  <si>
    <t>DET_C_M*0,865</t>
  </si>
  <si>
    <t>DET_D_M*0,35</t>
  </si>
  <si>
    <t>0,75*16,35</t>
  </si>
  <si>
    <t>70</t>
  </si>
  <si>
    <t>283430M1</t>
  </si>
  <si>
    <t xml:space="preserve">fólie hydroizolační střešní mPVC určená ke stabilizaci přitížením k mechanickému kotvení a do vegetačních střech tl 1,5mm, UV odolná </t>
  </si>
  <si>
    <t>1045090058</t>
  </si>
  <si>
    <t>71,366*1,1655 'Přepočtené koeficientem množství</t>
  </si>
  <si>
    <t>71</t>
  </si>
  <si>
    <t>283220M2</t>
  </si>
  <si>
    <t>fólie hydroizolační střešní mPVC nevyztužená určená na detaily šedá tl 1,5mm, UV odolná</t>
  </si>
  <si>
    <t>355919003</t>
  </si>
  <si>
    <t>40,714*1,1655 'Přepočtené koeficientem množství</t>
  </si>
  <si>
    <t>72</t>
  </si>
  <si>
    <t>712363118</t>
  </si>
  <si>
    <t>Provedení povlakové krytiny střech do 10° zaizolování prostupů hranatého průřezu pl do 0,09 m2</t>
  </si>
  <si>
    <t>54642370</t>
  </si>
  <si>
    <t>73</t>
  </si>
  <si>
    <t>712363352</t>
  </si>
  <si>
    <t>Povlakové krytiny střech do 10° z tvarovaných poplastovaných lišt délky 2 m koutová lišta vnitřní rš 100 mm</t>
  </si>
  <si>
    <t>247288873</t>
  </si>
  <si>
    <t>1,17+0,25+1,31+0,39</t>
  </si>
  <si>
    <t>33,7</t>
  </si>
  <si>
    <t>74</t>
  </si>
  <si>
    <t>712363353</t>
  </si>
  <si>
    <t>Povlakové krytiny střech do 10° z tvarovaných poplastovaných lišt délky 2 m koutová lišta vnější rš 100 mm</t>
  </si>
  <si>
    <t>712229607</t>
  </si>
  <si>
    <t>1,17+1,31+30,56</t>
  </si>
  <si>
    <t>DET_C_M*2</t>
  </si>
  <si>
    <t>75</t>
  </si>
  <si>
    <t>712363356</t>
  </si>
  <si>
    <t>Povlakové krytiny střech do 10° z tvarovaných poplastovaných lišt délky 2 m okapnice široká rš 200 mm</t>
  </si>
  <si>
    <t>-451495702</t>
  </si>
  <si>
    <t>76</t>
  </si>
  <si>
    <t>7123633R1</t>
  </si>
  <si>
    <t>Povlakové krytiny střech do 10° z tvarovaných poplastovaných lišt délky 2 m stěnová lišta vyhnutá rš 80 mm, vč. tmelení</t>
  </si>
  <si>
    <t>-1536043974</t>
  </si>
  <si>
    <t>DET_A_M+0,25+0,39+0,1*2+0,54</t>
  </si>
  <si>
    <t>77</t>
  </si>
  <si>
    <t>7123633R8</t>
  </si>
  <si>
    <t>Povlakové krytiny střech do 10° z tvarovaných poplastovaných lišt - koutová lišta rš 150 mm</t>
  </si>
  <si>
    <t>178662510</t>
  </si>
  <si>
    <t>78</t>
  </si>
  <si>
    <t>7123633R9</t>
  </si>
  <si>
    <t>Povlakové krytiny střech do 10° z tvarovaných poplastovaných lišt - stěnová lišta rš 50 mm</t>
  </si>
  <si>
    <t>-1628746571</t>
  </si>
  <si>
    <t>79</t>
  </si>
  <si>
    <t>712391171</t>
  </si>
  <si>
    <t>Provedení povlakové krytiny střech do 10° podkladní textilní vrstvy</t>
  </si>
  <si>
    <t>1138495730</t>
  </si>
  <si>
    <t>DET_A_M*(0,26-0,12)</t>
  </si>
  <si>
    <t>DET_B_M*0,608</t>
  </si>
  <si>
    <t>DET_C_M*(0,05+0,12)</t>
  </si>
  <si>
    <t>DET_D_M*(0,188+0,1)</t>
  </si>
  <si>
    <t>30,56*0,075</t>
  </si>
  <si>
    <t>DET_C_M*0,26</t>
  </si>
  <si>
    <t>80</t>
  </si>
  <si>
    <t>2615301M1</t>
  </si>
  <si>
    <t>Textilie separační netkaná, ze skelných vláken</t>
  </si>
  <si>
    <t>-1858908458</t>
  </si>
  <si>
    <t>95,009*1,155 'Přepočtené koeficientem množství</t>
  </si>
  <si>
    <t>81</t>
  </si>
  <si>
    <t>998712211</t>
  </si>
  <si>
    <t>Přesun hmot procentní pro krytiny povlakové s omezením mechanizace v objektech v do 6 m</t>
  </si>
  <si>
    <t>403763311</t>
  </si>
  <si>
    <t>713</t>
  </si>
  <si>
    <t>Izolace tepelné</t>
  </si>
  <si>
    <t>82</t>
  </si>
  <si>
    <t>71312R1</t>
  </si>
  <si>
    <t>Příplatek k ceně za zbroušení polystyrenu v prostoru žlabu</t>
  </si>
  <si>
    <t>-150923267</t>
  </si>
  <si>
    <t>16,35</t>
  </si>
  <si>
    <t>83</t>
  </si>
  <si>
    <t>713131241</t>
  </si>
  <si>
    <t>Montáž izolace tepelné stěn lepením celoplošně v kombinaci s mechanickým kotvením rohoží, pásů, dílců, desek tl do 100mm</t>
  </si>
  <si>
    <t>-1690781912</t>
  </si>
  <si>
    <t>EPS 150 tl. 100 mm</t>
  </si>
  <si>
    <t>DET_A_M*0,325</t>
  </si>
  <si>
    <t>DET_B_M*0,32</t>
  </si>
  <si>
    <t>84</t>
  </si>
  <si>
    <t>28375914</t>
  </si>
  <si>
    <t>deska EPS 150 pro konstrukce s vysokým zatížením λ=0,035 tl 100mm</t>
  </si>
  <si>
    <t>1365864885</t>
  </si>
  <si>
    <t>14,769*1,05 'Přepočtené koeficientem množství</t>
  </si>
  <si>
    <t>85</t>
  </si>
  <si>
    <t>713141136</t>
  </si>
  <si>
    <t>Montáž izolace tepelné střech plochých lepené za studena nízkoexpanzní (PUR) pěnou 1 vrstva rohoží, pásů, dílců, desek</t>
  </si>
  <si>
    <t>1615428691</t>
  </si>
  <si>
    <t>plocha</t>
  </si>
  <si>
    <t>74,572*3</t>
  </si>
  <si>
    <t>-0,1*DET_A_M*3</t>
  </si>
  <si>
    <t>-0,367*DET_C_M*3</t>
  </si>
  <si>
    <t>-0,5*16,35*2</t>
  </si>
  <si>
    <t>86</t>
  </si>
  <si>
    <t>28375030</t>
  </si>
  <si>
    <t>deska EPS 150 pro konstrukce s vysokým zatížením λ=0,035 tl 90mm</t>
  </si>
  <si>
    <t>-1082313374</t>
  </si>
  <si>
    <t>74,572*2</t>
  </si>
  <si>
    <t>-0,1*DET_A_M*2</t>
  </si>
  <si>
    <t>-0,367*DET_C_M*2</t>
  </si>
  <si>
    <t>-0,5*16,35*1</t>
  </si>
  <si>
    <t>133,646*1,05 'Přepočtené koeficientem množství</t>
  </si>
  <si>
    <t>87</t>
  </si>
  <si>
    <t>28375911</t>
  </si>
  <si>
    <t>deska EPS 150 pro konstrukce s vysokým zatížením λ=0,035 tl 70mm</t>
  </si>
  <si>
    <t>1527300589</t>
  </si>
  <si>
    <t>0,5*16,35*1</t>
  </si>
  <si>
    <t>8,175*1,05 'Přepočtené koeficientem množství</t>
  </si>
  <si>
    <t>88</t>
  </si>
  <si>
    <t>28376142</t>
  </si>
  <si>
    <t>klín izolační spád do 5% EPS 150</t>
  </si>
  <si>
    <t>255442078</t>
  </si>
  <si>
    <t>předpokládaná průměrná tl. 60 mm - nutno zpřesnit kladečským plánem</t>
  </si>
  <si>
    <t>74,572*0,06</t>
  </si>
  <si>
    <t>-0,1*DET_A_M*0,06</t>
  </si>
  <si>
    <t>-0,367*DET_C_M*0,06</t>
  </si>
  <si>
    <t>-0,5*16,35*0,06</t>
  </si>
  <si>
    <t>3,764*1,05 'Přepočtené koeficientem množství</t>
  </si>
  <si>
    <t>89</t>
  </si>
  <si>
    <t>713141396</t>
  </si>
  <si>
    <t>Montáž izolace tepelné stěn v do 1000 mm na atiky a prostupy střechou lepené nízkoexpanzní (PUR) pěnou</t>
  </si>
  <si>
    <t>-1981203683</t>
  </si>
  <si>
    <t>spád klín EPS 150 tl. 80-100 mm</t>
  </si>
  <si>
    <t>DET_B_M*0,43</t>
  </si>
  <si>
    <t>spád klín EPS 150 tl. 80-90 mm</t>
  </si>
  <si>
    <t>DET_C_M*0,165</t>
  </si>
  <si>
    <t>XPS tl. 40 mm</t>
  </si>
  <si>
    <t>DET_D_M*0,13</t>
  </si>
  <si>
    <t>90</t>
  </si>
  <si>
    <t>661202083</t>
  </si>
  <si>
    <t>DET_B_M*0,43*0,09</t>
  </si>
  <si>
    <t>DET_C_M*0,165*0,085</t>
  </si>
  <si>
    <t>0,887*1,1 'Přepočtené koeficientem množství</t>
  </si>
  <si>
    <t>91</t>
  </si>
  <si>
    <t>28376439</t>
  </si>
  <si>
    <t>deska XPS hrana rovná a strukturovaný povrch 250kPa λ=0,032 tl 40mm</t>
  </si>
  <si>
    <t>1199520776</t>
  </si>
  <si>
    <t>0,208*1,1 'Přepočtené koeficientem množství</t>
  </si>
  <si>
    <t>92</t>
  </si>
  <si>
    <t>998713211</t>
  </si>
  <si>
    <t>Přesun hmot procentní pro izolace tepelné s omezením mechanizace v objektech v do 6 m</t>
  </si>
  <si>
    <t>-275649817</t>
  </si>
  <si>
    <t>721</t>
  </si>
  <si>
    <t>Zdravotechnika - vnitřní kanalizace</t>
  </si>
  <si>
    <t>93</t>
  </si>
  <si>
    <t>721242805</t>
  </si>
  <si>
    <t>Demontáž lapače střešních splavenin DN 150</t>
  </si>
  <si>
    <t>1712306076</t>
  </si>
  <si>
    <t>94</t>
  </si>
  <si>
    <t>721R1</t>
  </si>
  <si>
    <t>D+M Naústění dešťového svodu do potrubí s manžetou, realizace potrubí s manžetou vč. opracování, kotvení, těsnění, napojení na stávající odtok, osazení nového revizního kusu na svod</t>
  </si>
  <si>
    <t>-454099069</t>
  </si>
  <si>
    <t>95</t>
  </si>
  <si>
    <t>998721211</t>
  </si>
  <si>
    <t>Přesun hmot procentní pro vnitřní kanalizaci s omezením mechanizace v objektech v do 6 m</t>
  </si>
  <si>
    <t>1318464202</t>
  </si>
  <si>
    <t>762</t>
  </si>
  <si>
    <t>Konstrukce tesařské</t>
  </si>
  <si>
    <t>96</t>
  </si>
  <si>
    <t>7623613R3</t>
  </si>
  <si>
    <t>D+M Konstrukční a vyrovnávací vrstva pod klempířské prvky (atiky) z vodovzdorné překližky tl 21 mm, včetně vyřezání otvorů, zatření hran a zajištění spádu přířzy</t>
  </si>
  <si>
    <t>771301898</t>
  </si>
  <si>
    <t>0,525*DET_B_M</t>
  </si>
  <si>
    <t>0,26*DET_C_M</t>
  </si>
  <si>
    <t>97</t>
  </si>
  <si>
    <t>998762211</t>
  </si>
  <si>
    <t>Přesun hmot procentní pro kce tesařské s omezením mechanizace v objektech v do 6 m</t>
  </si>
  <si>
    <t>1726056117</t>
  </si>
  <si>
    <t>764</t>
  </si>
  <si>
    <t>Konstrukce klempířské</t>
  </si>
  <si>
    <t>98</t>
  </si>
  <si>
    <t>764004801</t>
  </si>
  <si>
    <t>Demontáž podokapního žlabu do suti</t>
  </si>
  <si>
    <t>-1370405479</t>
  </si>
  <si>
    <t>(19,61+1,715)</t>
  </si>
  <si>
    <t>99</t>
  </si>
  <si>
    <t>764004R1</t>
  </si>
  <si>
    <t>Demontáž částí svodů do suti - seříznutí stávajícího svodu a odstranění části svodu</t>
  </si>
  <si>
    <t>-1159128611</t>
  </si>
  <si>
    <t>Demontáž části svodu pro realizaci napojení nového dešťového žlabu</t>
  </si>
  <si>
    <t xml:space="preserve">Demontáž části svodu pro realizaci napojení potrubí s manžetou. </t>
  </si>
  <si>
    <t>100</t>
  </si>
  <si>
    <t>7642124R7</t>
  </si>
  <si>
    <t>Připojovací lišta z Pz plechu rš 290 mm</t>
  </si>
  <si>
    <t>1667246849</t>
  </si>
  <si>
    <t>101</t>
  </si>
  <si>
    <t>7642126R1</t>
  </si>
  <si>
    <t>D+M Oplechování krycí plech z Pz s povrchovou úpravou rš 320 mm, vč. tmelení a puklíků, vč. komprimační pásky</t>
  </si>
  <si>
    <t>1952743580</t>
  </si>
  <si>
    <t>102</t>
  </si>
  <si>
    <t>7642126R6</t>
  </si>
  <si>
    <t>D+M Oplechování - krycí maska,  z Pz s povrchovou úpravou rš 260 mm</t>
  </si>
  <si>
    <t>1303008488</t>
  </si>
  <si>
    <t>103</t>
  </si>
  <si>
    <t>7645116R1</t>
  </si>
  <si>
    <t>D+M Kotlík oválný (trychtýřový) pro napojení z chrliče do svodu, sběrný, z Pz s povrchovou úpravou</t>
  </si>
  <si>
    <t>-1952311076</t>
  </si>
  <si>
    <t>104</t>
  </si>
  <si>
    <t>7645186R1</t>
  </si>
  <si>
    <t xml:space="preserve">D+M Úprava svodu pro napojení kotlíku, doplnění </t>
  </si>
  <si>
    <t>-190701901</t>
  </si>
  <si>
    <t>105</t>
  </si>
  <si>
    <t>7645R1</t>
  </si>
  <si>
    <t>D+M Nový prostup a chrlič pro napojení na nový svod, vč. opracování pomoci přířezu z mPVC folie, vč. kotvení, vč. těsnění a tmelení</t>
  </si>
  <si>
    <t>-1865076439</t>
  </si>
  <si>
    <t>106</t>
  </si>
  <si>
    <t>998764201</t>
  </si>
  <si>
    <t>Přesun hmot procentní pro konstrukce klempířské v objektech v do 6 m</t>
  </si>
  <si>
    <t>900360341</t>
  </si>
  <si>
    <t>767</t>
  </si>
  <si>
    <t>Konstrukce zámečnické</t>
  </si>
  <si>
    <t>107</t>
  </si>
  <si>
    <t>767161833</t>
  </si>
  <si>
    <t>Demontáž zábradlí rovného nerozebíratelného hmotnosti 1 m zábradlí do 20 kg k dalšímu použití</t>
  </si>
  <si>
    <t>983146849</t>
  </si>
  <si>
    <t>21,06</t>
  </si>
  <si>
    <t>108</t>
  </si>
  <si>
    <t>7671632R1</t>
  </si>
  <si>
    <t>Uložení a montáž přímého kovového zábradlí do betonu konstrukce na terase - boční kotvení (vč. kotvícího materiálu)</t>
  </si>
  <si>
    <t>-1402572908</t>
  </si>
  <si>
    <t>21,31</t>
  </si>
  <si>
    <t>109</t>
  </si>
  <si>
    <t>553M1</t>
  </si>
  <si>
    <t>obroušení, nová povrchová úprava, doplnění a oprava - zábradlí, boční kotvení</t>
  </si>
  <si>
    <t>-1667054224</t>
  </si>
  <si>
    <t>110</t>
  </si>
  <si>
    <t>7676273R1</t>
  </si>
  <si>
    <t>Připojovací spára oken a stěn těsnícím tmelem exteriérovým dle projektu</t>
  </si>
  <si>
    <t>1386093785</t>
  </si>
  <si>
    <t>111</t>
  </si>
  <si>
    <t>998767211</t>
  </si>
  <si>
    <t>Přesun hmot procentní pro zámečnické konstrukce s omezením mechanizace v objektech v do 6 m</t>
  </si>
  <si>
    <t>128977133</t>
  </si>
  <si>
    <t>771</t>
  </si>
  <si>
    <t>Podlahy z dlaždic</t>
  </si>
  <si>
    <t>112</t>
  </si>
  <si>
    <t>771121011</t>
  </si>
  <si>
    <t>Nátěr penetrační na podlahu</t>
  </si>
  <si>
    <t>-1236868720</t>
  </si>
  <si>
    <t>113</t>
  </si>
  <si>
    <t>998771211</t>
  </si>
  <si>
    <t>Přesun hmot procentní pro podlahy z dlaždic s omezením mechanizace v objektech v do 6 m</t>
  </si>
  <si>
    <t>1250720410</t>
  </si>
  <si>
    <t>VRN</t>
  </si>
  <si>
    <t>Vedlejší rozpočtové náklady</t>
  </si>
  <si>
    <t>VRN3</t>
  </si>
  <si>
    <t>Zařízení staveniště</t>
  </si>
  <si>
    <t>114</t>
  </si>
  <si>
    <t>0300R1</t>
  </si>
  <si>
    <t>Zařízení staveniště - uložení materiálů, nakládání s odpady, ochranné kce,oplocení, zajištění BOZP, zázemí, org.opatření, zábory, úklid a další ZS jiinde neuvedené potřebné pro realizaci procesů uvedených v rozpočtu a dle platných předpisů</t>
  </si>
  <si>
    <t>1024</t>
  </si>
  <si>
    <t>-1258498202</t>
  </si>
  <si>
    <t>115</t>
  </si>
  <si>
    <t>0300R2</t>
  </si>
  <si>
    <t>Zařízení staveniště - náklady na etapizaci prací a důsledné zakrývání stabilními a dostatečnými hydroizolačními povlaky při přerušení prací</t>
  </si>
  <si>
    <t>633843818</t>
  </si>
  <si>
    <t>VRN6</t>
  </si>
  <si>
    <t>Územní vlivy</t>
  </si>
  <si>
    <t>116</t>
  </si>
  <si>
    <t>065002R1</t>
  </si>
  <si>
    <t xml:space="preserve">Mimostaveništní doprava osob a materiálů </t>
  </si>
  <si>
    <t>-1204933227</t>
  </si>
  <si>
    <t>SEZNAM FIGUR</t>
  </si>
  <si>
    <t>Výměra</t>
  </si>
  <si>
    <t>3,09+4,885+11,575+0,33</t>
  </si>
  <si>
    <t>Použití figury:</t>
  </si>
  <si>
    <t>Plocha zámkové dlažby</t>
  </si>
  <si>
    <t>72,139+(3,41+4,605+11,575+0,33)*0,14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</si>
</sst>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4" fontId="32" fillId="0" borderId="12" xfId="0" applyNumberFormat="1" applyFont="1" applyBorder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>
      <alignment vertical="center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23" workbookViewId="0">
      <selection activeCell="AG94" sqref="AG94:AM9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5</v>
      </c>
      <c r="BV1" s="15" t="s">
        <v>6</v>
      </c>
    </row>
    <row r="2" spans="1:74" ht="36.950000000000003" customHeight="1"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S2" s="16" t="s">
        <v>7</v>
      </c>
      <c r="BT2" s="16" t="s">
        <v>8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ht="24.95" customHeight="1">
      <c r="B4" s="19"/>
      <c r="D4" s="20" t="s">
        <v>10</v>
      </c>
      <c r="AR4" s="19"/>
      <c r="AS4" s="21" t="s">
        <v>11</v>
      </c>
      <c r="BG4" s="22" t="s">
        <v>12</v>
      </c>
      <c r="BS4" s="16" t="s">
        <v>13</v>
      </c>
    </row>
    <row r="5" spans="1:74" ht="12" customHeight="1">
      <c r="B5" s="19"/>
      <c r="D5" s="23" t="s">
        <v>14</v>
      </c>
      <c r="K5" s="193" t="s">
        <v>15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R5" s="19"/>
      <c r="BG5" s="190" t="s">
        <v>16</v>
      </c>
      <c r="BS5" s="16" t="s">
        <v>7</v>
      </c>
    </row>
    <row r="6" spans="1:74" ht="36.950000000000003" customHeight="1">
      <c r="B6" s="19"/>
      <c r="D6" s="25" t="s">
        <v>17</v>
      </c>
      <c r="K6" s="195" t="s">
        <v>18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R6" s="19"/>
      <c r="BG6" s="191"/>
      <c r="BS6" s="16" t="s">
        <v>7</v>
      </c>
    </row>
    <row r="7" spans="1:74" ht="12" customHeight="1">
      <c r="B7" s="19"/>
      <c r="D7" s="26" t="s">
        <v>19</v>
      </c>
      <c r="K7" s="24" t="s">
        <v>1</v>
      </c>
      <c r="AK7" s="26" t="s">
        <v>20</v>
      </c>
      <c r="AN7" s="24" t="s">
        <v>1</v>
      </c>
      <c r="AR7" s="19"/>
      <c r="BG7" s="191"/>
      <c r="BS7" s="16" t="s">
        <v>7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G8" s="191"/>
      <c r="BS8" s="16" t="s">
        <v>7</v>
      </c>
    </row>
    <row r="9" spans="1:74" ht="14.45" customHeight="1">
      <c r="B9" s="19"/>
      <c r="AR9" s="19"/>
      <c r="BG9" s="191"/>
      <c r="BS9" s="16" t="s">
        <v>7</v>
      </c>
    </row>
    <row r="10" spans="1:74" ht="12" customHeight="1">
      <c r="B10" s="19"/>
      <c r="D10" s="26" t="s">
        <v>25</v>
      </c>
      <c r="AK10" s="26" t="s">
        <v>26</v>
      </c>
      <c r="AN10" s="24" t="s">
        <v>1</v>
      </c>
      <c r="AR10" s="19"/>
      <c r="BG10" s="191"/>
      <c r="BS10" s="16" t="s">
        <v>7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</v>
      </c>
      <c r="AR11" s="19"/>
      <c r="BG11" s="191"/>
      <c r="BS11" s="16" t="s">
        <v>7</v>
      </c>
    </row>
    <row r="12" spans="1:74" ht="6.95" customHeight="1">
      <c r="B12" s="19"/>
      <c r="AR12" s="19"/>
      <c r="BG12" s="191"/>
      <c r="BS12" s="16" t="s">
        <v>7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G13" s="191"/>
      <c r="BS13" s="16" t="s">
        <v>7</v>
      </c>
    </row>
    <row r="14" spans="1:74" ht="12.75">
      <c r="B14" s="19"/>
      <c r="E14" s="196" t="s">
        <v>30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6" t="s">
        <v>28</v>
      </c>
      <c r="AN14" s="28" t="s">
        <v>30</v>
      </c>
      <c r="AR14" s="19"/>
      <c r="BG14" s="191"/>
      <c r="BS14" s="16" t="s">
        <v>7</v>
      </c>
    </row>
    <row r="15" spans="1:74" ht="6.95" customHeight="1">
      <c r="B15" s="19"/>
      <c r="AR15" s="19"/>
      <c r="BG15" s="191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1</v>
      </c>
      <c r="AR16" s="19"/>
      <c r="BG16" s="191"/>
      <c r="BS16" s="16" t="s">
        <v>4</v>
      </c>
    </row>
    <row r="17" spans="2:71" ht="18.399999999999999" customHeight="1">
      <c r="B17" s="19"/>
      <c r="E17" s="24" t="s">
        <v>32</v>
      </c>
      <c r="AK17" s="26" t="s">
        <v>28</v>
      </c>
      <c r="AN17" s="24" t="s">
        <v>1</v>
      </c>
      <c r="AR17" s="19"/>
      <c r="BG17" s="191"/>
      <c r="BS17" s="16" t="s">
        <v>5</v>
      </c>
    </row>
    <row r="18" spans="2:71" ht="6.95" customHeight="1">
      <c r="B18" s="19"/>
      <c r="AR18" s="19"/>
      <c r="BG18" s="191"/>
      <c r="BS18" s="16" t="s">
        <v>7</v>
      </c>
    </row>
    <row r="19" spans="2:71" ht="12" customHeight="1">
      <c r="B19" s="19"/>
      <c r="D19" s="26" t="s">
        <v>33</v>
      </c>
      <c r="AK19" s="26" t="s">
        <v>26</v>
      </c>
      <c r="AN19" s="24" t="s">
        <v>1</v>
      </c>
      <c r="AR19" s="19"/>
      <c r="BG19" s="191"/>
      <c r="BS19" s="16" t="s">
        <v>7</v>
      </c>
    </row>
    <row r="20" spans="2:71" ht="18.399999999999999" customHeight="1">
      <c r="B20" s="19"/>
      <c r="E20" s="24" t="s">
        <v>34</v>
      </c>
      <c r="AK20" s="26" t="s">
        <v>28</v>
      </c>
      <c r="AN20" s="24" t="s">
        <v>1</v>
      </c>
      <c r="AR20" s="19"/>
      <c r="BG20" s="191"/>
      <c r="BS20" s="16" t="s">
        <v>5</v>
      </c>
    </row>
    <row r="21" spans="2:71" ht="6.95" customHeight="1">
      <c r="B21" s="19"/>
      <c r="AR21" s="19"/>
      <c r="BG21" s="191"/>
    </row>
    <row r="22" spans="2:71" ht="12" customHeight="1">
      <c r="B22" s="19"/>
      <c r="D22" s="26" t="s">
        <v>35</v>
      </c>
      <c r="AR22" s="19"/>
      <c r="BG22" s="191"/>
    </row>
    <row r="23" spans="2:71" ht="16.5" customHeight="1">
      <c r="B23" s="19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9"/>
      <c r="BG23" s="191"/>
    </row>
    <row r="24" spans="2:71" ht="6.95" customHeight="1">
      <c r="B24" s="19"/>
      <c r="AR24" s="19"/>
      <c r="BG24" s="19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G25" s="191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9">
        <f>ROUND(AG94,2)</f>
        <v>0</v>
      </c>
      <c r="AL26" s="200"/>
      <c r="AM26" s="200"/>
      <c r="AN26" s="200"/>
      <c r="AO26" s="200"/>
      <c r="AR26" s="31"/>
      <c r="BG26" s="191"/>
    </row>
    <row r="27" spans="2:71" s="1" customFormat="1" ht="6.95" customHeight="1">
      <c r="B27" s="31"/>
      <c r="AR27" s="31"/>
      <c r="BG27" s="191"/>
    </row>
    <row r="28" spans="2:71" s="1" customFormat="1" ht="12.75">
      <c r="B28" s="31"/>
      <c r="L28" s="201" t="s">
        <v>37</v>
      </c>
      <c r="M28" s="201"/>
      <c r="N28" s="201"/>
      <c r="O28" s="201"/>
      <c r="P28" s="201"/>
      <c r="W28" s="201" t="s">
        <v>38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39</v>
      </c>
      <c r="AL28" s="201"/>
      <c r="AM28" s="201"/>
      <c r="AN28" s="201"/>
      <c r="AO28" s="201"/>
      <c r="AR28" s="31"/>
      <c r="BG28" s="191"/>
    </row>
    <row r="29" spans="2:71" s="2" customFormat="1" ht="14.45" customHeight="1">
      <c r="B29" s="35"/>
      <c r="D29" s="26" t="s">
        <v>40</v>
      </c>
      <c r="F29" s="26" t="s">
        <v>41</v>
      </c>
      <c r="L29" s="189">
        <v>0.21</v>
      </c>
      <c r="M29" s="188"/>
      <c r="N29" s="188"/>
      <c r="O29" s="188"/>
      <c r="P29" s="188"/>
      <c r="W29" s="187">
        <f>ROUND(BB94,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ROUND(AX94, 2)</f>
        <v>0</v>
      </c>
      <c r="AL29" s="188"/>
      <c r="AM29" s="188"/>
      <c r="AN29" s="188"/>
      <c r="AO29" s="188"/>
      <c r="AR29" s="35"/>
      <c r="BG29" s="192"/>
    </row>
    <row r="30" spans="2:71" s="2" customFormat="1" ht="14.45" customHeight="1">
      <c r="B30" s="35"/>
      <c r="F30" s="26" t="s">
        <v>42</v>
      </c>
      <c r="L30" s="189">
        <v>0.12</v>
      </c>
      <c r="M30" s="188"/>
      <c r="N30" s="188"/>
      <c r="O30" s="188"/>
      <c r="P30" s="188"/>
      <c r="W30" s="187">
        <f>ROUND(BC94,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ROUND(AY94, 2)</f>
        <v>0</v>
      </c>
      <c r="AL30" s="188"/>
      <c r="AM30" s="188"/>
      <c r="AN30" s="188"/>
      <c r="AO30" s="188"/>
      <c r="AR30" s="35"/>
      <c r="BG30" s="192"/>
    </row>
    <row r="31" spans="2:71" s="2" customFormat="1" ht="14.45" hidden="1" customHeight="1">
      <c r="B31" s="35"/>
      <c r="F31" s="26" t="s">
        <v>43</v>
      </c>
      <c r="L31" s="189">
        <v>0.21</v>
      </c>
      <c r="M31" s="188"/>
      <c r="N31" s="188"/>
      <c r="O31" s="188"/>
      <c r="P31" s="188"/>
      <c r="W31" s="187">
        <f>ROUND(BD94,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5"/>
      <c r="BG31" s="192"/>
    </row>
    <row r="32" spans="2:71" s="2" customFormat="1" ht="14.45" hidden="1" customHeight="1">
      <c r="B32" s="35"/>
      <c r="F32" s="26" t="s">
        <v>44</v>
      </c>
      <c r="L32" s="189">
        <v>0.12</v>
      </c>
      <c r="M32" s="188"/>
      <c r="N32" s="188"/>
      <c r="O32" s="188"/>
      <c r="P32" s="188"/>
      <c r="W32" s="187">
        <f>ROUND(BE94,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5"/>
      <c r="BG32" s="192"/>
    </row>
    <row r="33" spans="2:59" s="2" customFormat="1" ht="14.45" hidden="1" customHeight="1">
      <c r="B33" s="35"/>
      <c r="F33" s="26" t="s">
        <v>45</v>
      </c>
      <c r="L33" s="189">
        <v>0</v>
      </c>
      <c r="M33" s="188"/>
      <c r="N33" s="188"/>
      <c r="O33" s="188"/>
      <c r="P33" s="188"/>
      <c r="W33" s="187">
        <f>ROUND(BF94,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5"/>
      <c r="BG33" s="192"/>
    </row>
    <row r="34" spans="2:59" s="1" customFormat="1" ht="6.95" customHeight="1">
      <c r="B34" s="31"/>
      <c r="AR34" s="31"/>
      <c r="BG34" s="191"/>
    </row>
    <row r="35" spans="2:59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1" t="s">
        <v>48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2"/>
      <c r="AM35" s="222"/>
      <c r="AN35" s="222"/>
      <c r="AO35" s="224"/>
      <c r="AP35" s="36"/>
      <c r="AQ35" s="36"/>
      <c r="AR35" s="31"/>
    </row>
    <row r="36" spans="2:59" s="1" customFormat="1" ht="6.95" customHeight="1">
      <c r="B36" s="31"/>
      <c r="AR36" s="31"/>
    </row>
    <row r="37" spans="2:59" s="1" customFormat="1" ht="14.45" customHeight="1">
      <c r="B37" s="31"/>
      <c r="AR37" s="31"/>
    </row>
    <row r="38" spans="2:59" ht="14.45" customHeight="1">
      <c r="B38" s="19"/>
      <c r="AR38" s="19"/>
    </row>
    <row r="39" spans="2:59" ht="14.45" customHeight="1">
      <c r="B39" s="19"/>
      <c r="AR39" s="19"/>
    </row>
    <row r="40" spans="2:59" ht="14.45" customHeight="1">
      <c r="B40" s="19"/>
      <c r="AR40" s="19"/>
    </row>
    <row r="41" spans="2:59" ht="14.45" customHeight="1">
      <c r="B41" s="19"/>
      <c r="AR41" s="19"/>
    </row>
    <row r="42" spans="2:59" ht="14.45" customHeight="1">
      <c r="B42" s="19"/>
      <c r="AR42" s="19"/>
    </row>
    <row r="43" spans="2:59" ht="14.45" customHeight="1">
      <c r="B43" s="19"/>
      <c r="AR43" s="19"/>
    </row>
    <row r="44" spans="2:59" ht="14.45" customHeight="1">
      <c r="B44" s="19"/>
      <c r="AR44" s="19"/>
    </row>
    <row r="45" spans="2:59" ht="14.45" customHeight="1">
      <c r="B45" s="19"/>
      <c r="AR45" s="19"/>
    </row>
    <row r="46" spans="2:59" ht="14.45" customHeight="1">
      <c r="B46" s="19"/>
      <c r="AR46" s="19"/>
    </row>
    <row r="47" spans="2:59" ht="14.45" customHeight="1">
      <c r="B47" s="19"/>
      <c r="AR47" s="19"/>
    </row>
    <row r="48" spans="2:59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55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14</v>
      </c>
      <c r="L84" s="3" t="str">
        <f>K5</f>
        <v>2025-06</v>
      </c>
      <c r="AR84" s="47"/>
    </row>
    <row r="85" spans="1:90" s="4" customFormat="1" ht="36.950000000000003" customHeight="1">
      <c r="B85" s="48"/>
      <c r="C85" s="49" t="s">
        <v>17</v>
      </c>
      <c r="L85" s="212" t="str">
        <f>K6</f>
        <v>Oprava terasy MŠ Neumannova 2560, Aš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21</v>
      </c>
      <c r="L87" s="50" t="str">
        <f>IF(K8="","",K8)</f>
        <v>Aš</v>
      </c>
      <c r="AI87" s="26" t="s">
        <v>23</v>
      </c>
      <c r="AM87" s="214" t="str">
        <f>IF(AN8= "","",AN8)</f>
        <v>9. 6. 2025</v>
      </c>
      <c r="AN87" s="214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25</v>
      </c>
      <c r="L89" s="3" t="str">
        <f>IF(E11= "","",E11)</f>
        <v xml:space="preserve"> </v>
      </c>
      <c r="AI89" s="26" t="s">
        <v>31</v>
      </c>
      <c r="AM89" s="215" t="str">
        <f>IF(E17="","",E17)</f>
        <v>DEKPROJEKT s.r.o.</v>
      </c>
      <c r="AN89" s="216"/>
      <c r="AO89" s="216"/>
      <c r="AP89" s="216"/>
      <c r="AR89" s="31"/>
      <c r="AS89" s="217" t="s">
        <v>56</v>
      </c>
      <c r="AT89" s="218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3"/>
    </row>
    <row r="90" spans="1:90" s="1" customFormat="1" ht="25.7" customHeight="1">
      <c r="B90" s="31"/>
      <c r="C90" s="26" t="s">
        <v>29</v>
      </c>
      <c r="L90" s="3" t="str">
        <f>IF(E14= "Vyplň údaj","",E14)</f>
        <v/>
      </c>
      <c r="AI90" s="26" t="s">
        <v>33</v>
      </c>
      <c r="AM90" s="215" t="str">
        <f>IF(E20="","",E20)</f>
        <v>Ing. Kateřina Petlíková, Ph.D.</v>
      </c>
      <c r="AN90" s="216"/>
      <c r="AO90" s="216"/>
      <c r="AP90" s="216"/>
      <c r="AR90" s="31"/>
      <c r="AS90" s="219"/>
      <c r="AT90" s="220"/>
      <c r="BF90" s="55"/>
    </row>
    <row r="91" spans="1:90" s="1" customFormat="1" ht="10.9" customHeight="1">
      <c r="B91" s="31"/>
      <c r="AR91" s="31"/>
      <c r="AS91" s="219"/>
      <c r="AT91" s="220"/>
      <c r="BF91" s="55"/>
    </row>
    <row r="92" spans="1:90" s="1" customFormat="1" ht="29.25" customHeight="1">
      <c r="B92" s="31"/>
      <c r="C92" s="207" t="s">
        <v>57</v>
      </c>
      <c r="D92" s="208"/>
      <c r="E92" s="208"/>
      <c r="F92" s="208"/>
      <c r="G92" s="208"/>
      <c r="H92" s="56"/>
      <c r="I92" s="209" t="s">
        <v>58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59</v>
      </c>
      <c r="AH92" s="208"/>
      <c r="AI92" s="208"/>
      <c r="AJ92" s="208"/>
      <c r="AK92" s="208"/>
      <c r="AL92" s="208"/>
      <c r="AM92" s="208"/>
      <c r="AN92" s="209" t="s">
        <v>60</v>
      </c>
      <c r="AO92" s="208"/>
      <c r="AP92" s="21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59" t="s">
        <v>73</v>
      </c>
      <c r="BE92" s="59" t="s">
        <v>74</v>
      </c>
      <c r="BF92" s="60" t="s">
        <v>75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3"/>
    </row>
    <row r="94" spans="1:90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5">
        <f>ROUND(AG95,2)</f>
        <v>0</v>
      </c>
      <c r="AH94" s="205"/>
      <c r="AI94" s="205"/>
      <c r="AJ94" s="205"/>
      <c r="AK94" s="205"/>
      <c r="AL94" s="205"/>
      <c r="AM94" s="205"/>
      <c r="AN94" s="206">
        <f>SUM(AG94,AV94)</f>
        <v>0</v>
      </c>
      <c r="AO94" s="206"/>
      <c r="AP94" s="206"/>
      <c r="AQ94" s="66" t="s">
        <v>1</v>
      </c>
      <c r="AR94" s="62"/>
      <c r="AS94" s="67">
        <f>ROUND(AS95,2)</f>
        <v>0</v>
      </c>
      <c r="AT94" s="68">
        <f>ROUND(AT95,2)</f>
        <v>0</v>
      </c>
      <c r="AU94" s="69">
        <f>ROUND(AU95,2)</f>
        <v>0</v>
      </c>
      <c r="AV94" s="69">
        <f>ROUND(SUM(AX94:AY94),2)</f>
        <v>0</v>
      </c>
      <c r="AW94" s="70">
        <f>ROUND(AW95,5)</f>
        <v>0</v>
      </c>
      <c r="AX94" s="69">
        <f>ROUND(BB94*L29,2)</f>
        <v>0</v>
      </c>
      <c r="AY94" s="69">
        <f>ROUND(BC94*L30,2)</f>
        <v>0</v>
      </c>
      <c r="AZ94" s="69">
        <f>ROUND(BD94*L29,2)</f>
        <v>0</v>
      </c>
      <c r="BA94" s="69">
        <f>ROUND(BE94*L30,2)</f>
        <v>0</v>
      </c>
      <c r="BB94" s="69">
        <f>ROUND(BB95,2)</f>
        <v>0</v>
      </c>
      <c r="BC94" s="69">
        <f>ROUND(BC95,2)</f>
        <v>0</v>
      </c>
      <c r="BD94" s="69">
        <f>ROUND(BD95,2)</f>
        <v>0</v>
      </c>
      <c r="BE94" s="69">
        <f>ROUND(BE95,2)</f>
        <v>0</v>
      </c>
      <c r="BF94" s="71">
        <f>ROUND(BF95,2)</f>
        <v>0</v>
      </c>
      <c r="BS94" s="72" t="s">
        <v>77</v>
      </c>
      <c r="BT94" s="72" t="s">
        <v>78</v>
      </c>
      <c r="BV94" s="72" t="s">
        <v>79</v>
      </c>
      <c r="BW94" s="72" t="s">
        <v>6</v>
      </c>
      <c r="BX94" s="72" t="s">
        <v>80</v>
      </c>
      <c r="CL94" s="72" t="s">
        <v>1</v>
      </c>
    </row>
    <row r="95" spans="1:90" s="6" customFormat="1" ht="24.75" customHeight="1">
      <c r="A95" s="73" t="s">
        <v>81</v>
      </c>
      <c r="B95" s="74"/>
      <c r="C95" s="75"/>
      <c r="D95" s="204" t="s">
        <v>15</v>
      </c>
      <c r="E95" s="204"/>
      <c r="F95" s="204"/>
      <c r="G95" s="204"/>
      <c r="H95" s="204"/>
      <c r="I95" s="76"/>
      <c r="J95" s="204" t="s">
        <v>18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202">
        <f>'2025-06 - Oprava terasy M...'!K30</f>
        <v>0</v>
      </c>
      <c r="AH95" s="203"/>
      <c r="AI95" s="203"/>
      <c r="AJ95" s="203"/>
      <c r="AK95" s="203"/>
      <c r="AL95" s="203"/>
      <c r="AM95" s="203"/>
      <c r="AN95" s="202">
        <f>SUM(AG95,AV95)</f>
        <v>0</v>
      </c>
      <c r="AO95" s="203"/>
      <c r="AP95" s="203"/>
      <c r="AQ95" s="77" t="s">
        <v>82</v>
      </c>
      <c r="AR95" s="74"/>
      <c r="AS95" s="78">
        <f>'2025-06 - Oprava terasy M...'!K28</f>
        <v>0</v>
      </c>
      <c r="AT95" s="79">
        <f>'2025-06 - Oprava terasy M...'!K29</f>
        <v>0</v>
      </c>
      <c r="AU95" s="79">
        <v>0</v>
      </c>
      <c r="AV95" s="79">
        <f>ROUND(SUM(AX95:AY95),2)</f>
        <v>0</v>
      </c>
      <c r="AW95" s="80">
        <f>'2025-06 - Oprava terasy M...'!T133</f>
        <v>0</v>
      </c>
      <c r="AX95" s="79">
        <f>'2025-06 - Oprava terasy M...'!K33</f>
        <v>0</v>
      </c>
      <c r="AY95" s="79">
        <f>'2025-06 - Oprava terasy M...'!K34</f>
        <v>0</v>
      </c>
      <c r="AZ95" s="79">
        <f>'2025-06 - Oprava terasy M...'!K35</f>
        <v>0</v>
      </c>
      <c r="BA95" s="79">
        <f>'2025-06 - Oprava terasy M...'!K36</f>
        <v>0</v>
      </c>
      <c r="BB95" s="79">
        <f>'2025-06 - Oprava terasy M...'!F33</f>
        <v>0</v>
      </c>
      <c r="BC95" s="79">
        <f>'2025-06 - Oprava terasy M...'!F34</f>
        <v>0</v>
      </c>
      <c r="BD95" s="79">
        <f>'2025-06 - Oprava terasy M...'!F35</f>
        <v>0</v>
      </c>
      <c r="BE95" s="79">
        <f>'2025-06 - Oprava terasy M...'!F36</f>
        <v>0</v>
      </c>
      <c r="BF95" s="81">
        <f>'2025-06 - Oprava terasy M...'!F37</f>
        <v>0</v>
      </c>
      <c r="BT95" s="82" t="s">
        <v>83</v>
      </c>
      <c r="BU95" s="82" t="s">
        <v>84</v>
      </c>
      <c r="BV95" s="82" t="s">
        <v>79</v>
      </c>
      <c r="BW95" s="82" t="s">
        <v>6</v>
      </c>
      <c r="BX95" s="82" t="s">
        <v>80</v>
      </c>
      <c r="CL95" s="82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hsKM83BdXr/zN4BlOkrqaOxmGp+Q2JTHqW/BTNeReuTPt4+jbcuG4sXZwSySYgCVX2KVxNTfIC/NmYQ7Jdh+4Q==" saltValue="g2bMojHTBVFyWT0xClemlWnAk7b/6vz8ZVc6UheVkecJ/Uq7pE5y+I0Qabg3up//hSAUtgH5kUqVOUkBJSi98Q==" spinCount="100000" sheet="1" objects="1" scenarios="1" formatColumns="0" formatRows="0"/>
  <mergeCells count="42">
    <mergeCell ref="AR2:BG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025-06 - Oprava terasy M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40"/>
  <sheetViews>
    <sheetView showGridLines="0" tabSelected="1" workbookViewId="0">
      <selection activeCell="I144" sqref="I14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T2" s="16" t="s">
        <v>6</v>
      </c>
      <c r="AZ2" s="83" t="s">
        <v>85</v>
      </c>
      <c r="BA2" s="83" t="s">
        <v>86</v>
      </c>
      <c r="BB2" s="83" t="s">
        <v>87</v>
      </c>
      <c r="BC2" s="83" t="s">
        <v>88</v>
      </c>
      <c r="BD2" s="83" t="s">
        <v>89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AT3" s="16" t="s">
        <v>89</v>
      </c>
      <c r="AZ3" s="83" t="s">
        <v>90</v>
      </c>
      <c r="BA3" s="83" t="s">
        <v>91</v>
      </c>
      <c r="BB3" s="83" t="s">
        <v>87</v>
      </c>
      <c r="BC3" s="83" t="s">
        <v>92</v>
      </c>
      <c r="BD3" s="83" t="s">
        <v>93</v>
      </c>
    </row>
    <row r="4" spans="2:56" ht="24.95" customHeight="1">
      <c r="B4" s="19"/>
      <c r="D4" s="20" t="s">
        <v>94</v>
      </c>
      <c r="M4" s="19"/>
      <c r="N4" s="84" t="s">
        <v>11</v>
      </c>
      <c r="AT4" s="16" t="s">
        <v>4</v>
      </c>
      <c r="AZ4" s="83" t="s">
        <v>95</v>
      </c>
      <c r="BA4" s="83" t="s">
        <v>96</v>
      </c>
      <c r="BB4" s="83" t="s">
        <v>87</v>
      </c>
      <c r="BC4" s="83" t="s">
        <v>97</v>
      </c>
      <c r="BD4" s="83" t="s">
        <v>93</v>
      </c>
    </row>
    <row r="5" spans="2:56" ht="6.95" customHeight="1">
      <c r="B5" s="19"/>
      <c r="M5" s="19"/>
      <c r="AZ5" s="83" t="s">
        <v>98</v>
      </c>
      <c r="BA5" s="83" t="s">
        <v>99</v>
      </c>
      <c r="BB5" s="83" t="s">
        <v>100</v>
      </c>
      <c r="BC5" s="83" t="s">
        <v>101</v>
      </c>
      <c r="BD5" s="83" t="s">
        <v>93</v>
      </c>
    </row>
    <row r="6" spans="2:56" s="1" customFormat="1" ht="12" customHeight="1">
      <c r="B6" s="31"/>
      <c r="D6" s="26" t="s">
        <v>17</v>
      </c>
      <c r="M6" s="31"/>
      <c r="AZ6" s="83" t="s">
        <v>102</v>
      </c>
      <c r="BA6" s="83" t="s">
        <v>103</v>
      </c>
      <c r="BB6" s="83" t="s">
        <v>100</v>
      </c>
      <c r="BC6" s="83" t="s">
        <v>104</v>
      </c>
      <c r="BD6" s="83" t="s">
        <v>93</v>
      </c>
    </row>
    <row r="7" spans="2:56" s="1" customFormat="1" ht="16.5" customHeight="1">
      <c r="B7" s="31"/>
      <c r="E7" s="212" t="s">
        <v>18</v>
      </c>
      <c r="F7" s="225"/>
      <c r="G7" s="225"/>
      <c r="H7" s="225"/>
      <c r="M7" s="31"/>
      <c r="AZ7" s="83" t="s">
        <v>105</v>
      </c>
      <c r="BA7" s="83" t="s">
        <v>106</v>
      </c>
      <c r="BB7" s="83" t="s">
        <v>100</v>
      </c>
      <c r="BC7" s="83" t="s">
        <v>107</v>
      </c>
      <c r="BD7" s="83" t="s">
        <v>93</v>
      </c>
    </row>
    <row r="8" spans="2:56" s="1" customFormat="1">
      <c r="B8" s="31"/>
      <c r="M8" s="31"/>
      <c r="AZ8" s="83" t="s">
        <v>108</v>
      </c>
      <c r="BA8" s="83" t="s">
        <v>109</v>
      </c>
      <c r="BB8" s="83" t="s">
        <v>100</v>
      </c>
      <c r="BC8" s="83" t="s">
        <v>110</v>
      </c>
      <c r="BD8" s="83" t="s">
        <v>93</v>
      </c>
    </row>
    <row r="9" spans="2:56" s="1" customFormat="1" ht="12" customHeight="1">
      <c r="B9" s="31"/>
      <c r="D9" s="26" t="s">
        <v>19</v>
      </c>
      <c r="F9" s="24" t="s">
        <v>1</v>
      </c>
      <c r="I9" s="26" t="s">
        <v>20</v>
      </c>
      <c r="J9" s="24" t="s">
        <v>1</v>
      </c>
      <c r="M9" s="31"/>
    </row>
    <row r="10" spans="2:56" s="1" customFormat="1" ht="12" customHeight="1">
      <c r="B10" s="31"/>
      <c r="D10" s="26" t="s">
        <v>21</v>
      </c>
      <c r="F10" s="24" t="s">
        <v>22</v>
      </c>
      <c r="I10" s="26" t="s">
        <v>23</v>
      </c>
      <c r="J10" s="51" t="str">
        <f>'Rekapitulace stavby'!AN8</f>
        <v>9. 6. 2025</v>
      </c>
      <c r="M10" s="31"/>
    </row>
    <row r="11" spans="2:56" s="1" customFormat="1" ht="10.9" customHeight="1">
      <c r="B11" s="31"/>
      <c r="M11" s="31"/>
    </row>
    <row r="12" spans="2:56" s="1" customFormat="1" ht="12" customHeight="1">
      <c r="B12" s="31"/>
      <c r="D12" s="26" t="s">
        <v>25</v>
      </c>
      <c r="I12" s="26" t="s">
        <v>26</v>
      </c>
      <c r="J12" s="24" t="str">
        <f>IF('Rekapitulace stavby'!AN10="","",'Rekapitulace stavby'!AN10)</f>
        <v/>
      </c>
      <c r="M12" s="31"/>
    </row>
    <row r="13" spans="2:56" s="1" customFormat="1" ht="18" customHeight="1">
      <c r="B13" s="31"/>
      <c r="E13" s="24" t="str">
        <f>IF('Rekapitulace stavby'!E11="","",'Rekapitulace stavby'!E11)</f>
        <v xml:space="preserve"> </v>
      </c>
      <c r="I13" s="26" t="s">
        <v>28</v>
      </c>
      <c r="J13" s="24" t="str">
        <f>IF('Rekapitulace stavby'!AN11="","",'Rekapitulace stavby'!AN11)</f>
        <v/>
      </c>
      <c r="M13" s="31"/>
    </row>
    <row r="14" spans="2:56" s="1" customFormat="1" ht="6.95" customHeight="1">
      <c r="B14" s="31"/>
      <c r="M14" s="31"/>
    </row>
    <row r="15" spans="2:56" s="1" customFormat="1" ht="12" customHeight="1">
      <c r="B15" s="31"/>
      <c r="D15" s="26" t="s">
        <v>29</v>
      </c>
      <c r="I15" s="26" t="s">
        <v>26</v>
      </c>
      <c r="J15" s="27" t="str">
        <f>'Rekapitulace stavby'!AN13</f>
        <v>Vyplň údaj</v>
      </c>
      <c r="M15" s="31"/>
    </row>
    <row r="16" spans="2:56" s="1" customFormat="1" ht="18" customHeight="1">
      <c r="B16" s="31"/>
      <c r="E16" s="226" t="str">
        <f>'Rekapitulace stavby'!E14</f>
        <v>Vyplň údaj</v>
      </c>
      <c r="F16" s="193"/>
      <c r="G16" s="193"/>
      <c r="H16" s="193"/>
      <c r="I16" s="26" t="s">
        <v>28</v>
      </c>
      <c r="J16" s="27" t="str">
        <f>'Rekapitulace stavby'!AN14</f>
        <v>Vyplň údaj</v>
      </c>
      <c r="M16" s="31"/>
    </row>
    <row r="17" spans="2:13" s="1" customFormat="1" ht="6.95" customHeight="1">
      <c r="B17" s="31"/>
      <c r="M17" s="31"/>
    </row>
    <row r="18" spans="2:13" s="1" customFormat="1" ht="12" customHeight="1">
      <c r="B18" s="31"/>
      <c r="D18" s="26" t="s">
        <v>31</v>
      </c>
      <c r="I18" s="26" t="s">
        <v>26</v>
      </c>
      <c r="J18" s="24" t="s">
        <v>1</v>
      </c>
      <c r="M18" s="31"/>
    </row>
    <row r="19" spans="2:13" s="1" customFormat="1" ht="18" customHeight="1">
      <c r="B19" s="31"/>
      <c r="E19" s="24" t="s">
        <v>32</v>
      </c>
      <c r="I19" s="26" t="s">
        <v>28</v>
      </c>
      <c r="J19" s="24" t="s">
        <v>1</v>
      </c>
      <c r="M19" s="31"/>
    </row>
    <row r="20" spans="2:13" s="1" customFormat="1" ht="6.95" customHeight="1">
      <c r="B20" s="31"/>
      <c r="M20" s="31"/>
    </row>
    <row r="21" spans="2:13" s="1" customFormat="1" ht="12" customHeight="1">
      <c r="B21" s="31"/>
      <c r="D21" s="26" t="s">
        <v>33</v>
      </c>
      <c r="I21" s="26" t="s">
        <v>26</v>
      </c>
      <c r="J21" s="24" t="s">
        <v>1</v>
      </c>
      <c r="M21" s="31"/>
    </row>
    <row r="22" spans="2:13" s="1" customFormat="1" ht="18" customHeight="1">
      <c r="B22" s="31"/>
      <c r="E22" s="24" t="s">
        <v>34</v>
      </c>
      <c r="I22" s="26" t="s">
        <v>28</v>
      </c>
      <c r="J22" s="24" t="s">
        <v>1</v>
      </c>
      <c r="M22" s="31"/>
    </row>
    <row r="23" spans="2:13" s="1" customFormat="1" ht="6.95" customHeight="1">
      <c r="B23" s="31"/>
      <c r="M23" s="31"/>
    </row>
    <row r="24" spans="2:13" s="1" customFormat="1" ht="12" customHeight="1">
      <c r="B24" s="31"/>
      <c r="D24" s="26" t="s">
        <v>35</v>
      </c>
      <c r="M24" s="31"/>
    </row>
    <row r="25" spans="2:13" s="7" customFormat="1" ht="16.5" customHeight="1">
      <c r="B25" s="85"/>
      <c r="E25" s="198" t="s">
        <v>1</v>
      </c>
      <c r="F25" s="198"/>
      <c r="G25" s="198"/>
      <c r="H25" s="198"/>
      <c r="M25" s="85"/>
    </row>
    <row r="26" spans="2:13" s="1" customFormat="1" ht="6.95" customHeight="1">
      <c r="B26" s="31"/>
      <c r="M26" s="31"/>
    </row>
    <row r="27" spans="2:13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52"/>
      <c r="M27" s="31"/>
    </row>
    <row r="28" spans="2:13" s="1" customFormat="1" ht="12.75">
      <c r="B28" s="31"/>
      <c r="E28" s="26" t="s">
        <v>111</v>
      </c>
      <c r="K28" s="86">
        <f>I94</f>
        <v>0</v>
      </c>
      <c r="M28" s="31"/>
    </row>
    <row r="29" spans="2:13" s="1" customFormat="1" ht="12.75">
      <c r="B29" s="31"/>
      <c r="E29" s="26" t="s">
        <v>112</v>
      </c>
      <c r="K29" s="86">
        <f>J94</f>
        <v>0</v>
      </c>
      <c r="M29" s="31"/>
    </row>
    <row r="30" spans="2:13" s="1" customFormat="1" ht="25.35" customHeight="1">
      <c r="B30" s="31"/>
      <c r="D30" s="87" t="s">
        <v>36</v>
      </c>
      <c r="K30" s="65">
        <f>ROUND(K133, 2)</f>
        <v>0</v>
      </c>
      <c r="M30" s="31"/>
    </row>
    <row r="31" spans="2:13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52"/>
      <c r="M31" s="31"/>
    </row>
    <row r="32" spans="2:13" s="1" customFormat="1" ht="14.45" customHeight="1">
      <c r="B32" s="31"/>
      <c r="F32" s="34" t="s">
        <v>38</v>
      </c>
      <c r="I32" s="34" t="s">
        <v>37</v>
      </c>
      <c r="K32" s="34" t="s">
        <v>39</v>
      </c>
      <c r="M32" s="31"/>
    </row>
    <row r="33" spans="2:13" s="1" customFormat="1" ht="14.45" customHeight="1">
      <c r="B33" s="31"/>
      <c r="D33" s="54" t="s">
        <v>40</v>
      </c>
      <c r="E33" s="26" t="s">
        <v>41</v>
      </c>
      <c r="F33" s="86">
        <f>ROUND((SUM(BE133:BE639)),  2)</f>
        <v>0</v>
      </c>
      <c r="I33" s="88">
        <v>0.21</v>
      </c>
      <c r="K33" s="86">
        <f>ROUND(((SUM(BE133:BE639))*I33),  2)</f>
        <v>0</v>
      </c>
      <c r="M33" s="31"/>
    </row>
    <row r="34" spans="2:13" s="1" customFormat="1" ht="14.45" customHeight="1">
      <c r="B34" s="31"/>
      <c r="E34" s="26" t="s">
        <v>42</v>
      </c>
      <c r="F34" s="86">
        <f>ROUND((SUM(BF133:BF639)),  2)</f>
        <v>0</v>
      </c>
      <c r="I34" s="88">
        <v>0.12</v>
      </c>
      <c r="K34" s="86">
        <f>ROUND(((SUM(BF133:BF639))*I34),  2)</f>
        <v>0</v>
      </c>
      <c r="M34" s="31"/>
    </row>
    <row r="35" spans="2:13" s="1" customFormat="1" ht="14.45" hidden="1" customHeight="1">
      <c r="B35" s="31"/>
      <c r="E35" s="26" t="s">
        <v>43</v>
      </c>
      <c r="F35" s="86">
        <f>ROUND((SUM(BG133:BG639)),  2)</f>
        <v>0</v>
      </c>
      <c r="I35" s="88">
        <v>0.21</v>
      </c>
      <c r="K35" s="86">
        <f>0</f>
        <v>0</v>
      </c>
      <c r="M35" s="31"/>
    </row>
    <row r="36" spans="2:13" s="1" customFormat="1" ht="14.45" hidden="1" customHeight="1">
      <c r="B36" s="31"/>
      <c r="E36" s="26" t="s">
        <v>44</v>
      </c>
      <c r="F36" s="86">
        <f>ROUND((SUM(BH133:BH639)),  2)</f>
        <v>0</v>
      </c>
      <c r="I36" s="88">
        <v>0.12</v>
      </c>
      <c r="K36" s="86">
        <f>0</f>
        <v>0</v>
      </c>
      <c r="M36" s="31"/>
    </row>
    <row r="37" spans="2:13" s="1" customFormat="1" ht="14.45" hidden="1" customHeight="1">
      <c r="B37" s="31"/>
      <c r="E37" s="26" t="s">
        <v>45</v>
      </c>
      <c r="F37" s="86">
        <f>ROUND((SUM(BI133:BI639)),  2)</f>
        <v>0</v>
      </c>
      <c r="I37" s="88">
        <v>0</v>
      </c>
      <c r="K37" s="86">
        <f>0</f>
        <v>0</v>
      </c>
      <c r="M37" s="31"/>
    </row>
    <row r="38" spans="2:13" s="1" customFormat="1" ht="6.95" customHeight="1">
      <c r="B38" s="31"/>
      <c r="M38" s="31"/>
    </row>
    <row r="39" spans="2:13" s="1" customFormat="1" ht="25.35" customHeight="1">
      <c r="B39" s="31"/>
      <c r="C39" s="89"/>
      <c r="D39" s="90" t="s">
        <v>46</v>
      </c>
      <c r="E39" s="56"/>
      <c r="F39" s="56"/>
      <c r="G39" s="91" t="s">
        <v>47</v>
      </c>
      <c r="H39" s="92" t="s">
        <v>48</v>
      </c>
      <c r="I39" s="56"/>
      <c r="J39" s="56"/>
      <c r="K39" s="93">
        <f>SUM(K30:K37)</f>
        <v>0</v>
      </c>
      <c r="L39" s="94"/>
      <c r="M39" s="31"/>
    </row>
    <row r="40" spans="2:13" s="1" customFormat="1" ht="14.45" customHeight="1">
      <c r="B40" s="31"/>
      <c r="M40" s="31"/>
    </row>
    <row r="41" spans="2:13" ht="14.45" customHeight="1">
      <c r="B41" s="19"/>
      <c r="M41" s="19"/>
    </row>
    <row r="42" spans="2:13" ht="14.45" customHeight="1">
      <c r="B42" s="19"/>
      <c r="M42" s="19"/>
    </row>
    <row r="43" spans="2:13" ht="14.45" customHeight="1">
      <c r="B43" s="19"/>
      <c r="M43" s="19"/>
    </row>
    <row r="44" spans="2:13" ht="14.45" customHeight="1">
      <c r="B44" s="19"/>
      <c r="M44" s="19"/>
    </row>
    <row r="45" spans="2:13" ht="14.45" customHeight="1">
      <c r="B45" s="19"/>
      <c r="M45" s="19"/>
    </row>
    <row r="46" spans="2:13" ht="14.45" customHeight="1">
      <c r="B46" s="19"/>
      <c r="M46" s="19"/>
    </row>
    <row r="47" spans="2:13" ht="14.45" customHeight="1">
      <c r="B47" s="19"/>
      <c r="M47" s="19"/>
    </row>
    <row r="48" spans="2:13" ht="14.45" customHeight="1">
      <c r="B48" s="19"/>
      <c r="M48" s="19"/>
    </row>
    <row r="49" spans="2:13" ht="14.45" customHeight="1">
      <c r="B49" s="19"/>
      <c r="M49" s="19"/>
    </row>
    <row r="50" spans="2:13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41"/>
      <c r="M50" s="31"/>
    </row>
    <row r="51" spans="2:13">
      <c r="B51" s="19"/>
      <c r="M51" s="19"/>
    </row>
    <row r="52" spans="2:13">
      <c r="B52" s="19"/>
      <c r="M52" s="19"/>
    </row>
    <row r="53" spans="2:13">
      <c r="B53" s="19"/>
      <c r="M53" s="19"/>
    </row>
    <row r="54" spans="2:13">
      <c r="B54" s="19"/>
      <c r="M54" s="19"/>
    </row>
    <row r="55" spans="2:13">
      <c r="B55" s="19"/>
      <c r="M55" s="19"/>
    </row>
    <row r="56" spans="2:13">
      <c r="B56" s="19"/>
      <c r="M56" s="19"/>
    </row>
    <row r="57" spans="2:13">
      <c r="B57" s="19"/>
      <c r="M57" s="19"/>
    </row>
    <row r="58" spans="2:13">
      <c r="B58" s="19"/>
      <c r="M58" s="19"/>
    </row>
    <row r="59" spans="2:13">
      <c r="B59" s="19"/>
      <c r="M59" s="19"/>
    </row>
    <row r="60" spans="2:13">
      <c r="B60" s="19"/>
      <c r="M60" s="19"/>
    </row>
    <row r="61" spans="2:13" s="1" customFormat="1" ht="12.75">
      <c r="B61" s="31"/>
      <c r="D61" s="42" t="s">
        <v>51</v>
      </c>
      <c r="E61" s="33"/>
      <c r="F61" s="95" t="s">
        <v>52</v>
      </c>
      <c r="G61" s="42" t="s">
        <v>51</v>
      </c>
      <c r="H61" s="33"/>
      <c r="I61" s="33"/>
      <c r="J61" s="96" t="s">
        <v>52</v>
      </c>
      <c r="K61" s="33"/>
      <c r="L61" s="33"/>
      <c r="M61" s="31"/>
    </row>
    <row r="62" spans="2:13">
      <c r="B62" s="19"/>
      <c r="M62" s="19"/>
    </row>
    <row r="63" spans="2:13">
      <c r="B63" s="19"/>
      <c r="M63" s="19"/>
    </row>
    <row r="64" spans="2:13">
      <c r="B64" s="19"/>
      <c r="M64" s="19"/>
    </row>
    <row r="65" spans="2:13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41"/>
      <c r="M65" s="31"/>
    </row>
    <row r="66" spans="2:13">
      <c r="B66" s="19"/>
      <c r="M66" s="19"/>
    </row>
    <row r="67" spans="2:13">
      <c r="B67" s="19"/>
      <c r="M67" s="19"/>
    </row>
    <row r="68" spans="2:13">
      <c r="B68" s="19"/>
      <c r="M68" s="19"/>
    </row>
    <row r="69" spans="2:13">
      <c r="B69" s="19"/>
      <c r="M69" s="19"/>
    </row>
    <row r="70" spans="2:13">
      <c r="B70" s="19"/>
      <c r="M70" s="19"/>
    </row>
    <row r="71" spans="2:13">
      <c r="B71" s="19"/>
      <c r="M71" s="19"/>
    </row>
    <row r="72" spans="2:13">
      <c r="B72" s="19"/>
      <c r="M72" s="19"/>
    </row>
    <row r="73" spans="2:13">
      <c r="B73" s="19"/>
      <c r="M73" s="19"/>
    </row>
    <row r="74" spans="2:13">
      <c r="B74" s="19"/>
      <c r="M74" s="19"/>
    </row>
    <row r="75" spans="2:13">
      <c r="B75" s="19"/>
      <c r="M75" s="19"/>
    </row>
    <row r="76" spans="2:13" s="1" customFormat="1" ht="12.75">
      <c r="B76" s="31"/>
      <c r="D76" s="42" t="s">
        <v>51</v>
      </c>
      <c r="E76" s="33"/>
      <c r="F76" s="95" t="s">
        <v>52</v>
      </c>
      <c r="G76" s="42" t="s">
        <v>51</v>
      </c>
      <c r="H76" s="33"/>
      <c r="I76" s="33"/>
      <c r="J76" s="96" t="s">
        <v>52</v>
      </c>
      <c r="K76" s="33"/>
      <c r="L76" s="33"/>
      <c r="M76" s="31"/>
    </row>
    <row r="77" spans="2:13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31"/>
    </row>
    <row r="82" spans="2:47" s="1" customFormat="1" ht="24.95" customHeight="1">
      <c r="B82" s="31"/>
      <c r="C82" s="20" t="s">
        <v>113</v>
      </c>
      <c r="M82" s="31"/>
    </row>
    <row r="83" spans="2:47" s="1" customFormat="1" ht="6.95" customHeight="1">
      <c r="B83" s="31"/>
      <c r="M83" s="31"/>
    </row>
    <row r="84" spans="2:47" s="1" customFormat="1" ht="12" customHeight="1">
      <c r="B84" s="31"/>
      <c r="C84" s="26" t="s">
        <v>17</v>
      </c>
      <c r="M84" s="31"/>
    </row>
    <row r="85" spans="2:47" s="1" customFormat="1" ht="16.5" customHeight="1">
      <c r="B85" s="31"/>
      <c r="E85" s="212" t="str">
        <f>E7</f>
        <v>Oprava terasy MŠ Neumannova 2560, Aš</v>
      </c>
      <c r="F85" s="225"/>
      <c r="G85" s="225"/>
      <c r="H85" s="225"/>
      <c r="M85" s="31"/>
    </row>
    <row r="86" spans="2:47" s="1" customFormat="1" ht="6.95" customHeight="1">
      <c r="B86" s="31"/>
      <c r="M86" s="31"/>
    </row>
    <row r="87" spans="2:47" s="1" customFormat="1" ht="12" customHeight="1">
      <c r="B87" s="31"/>
      <c r="C87" s="26" t="s">
        <v>21</v>
      </c>
      <c r="F87" s="24" t="str">
        <f>F10</f>
        <v>Aš</v>
      </c>
      <c r="I87" s="26" t="s">
        <v>23</v>
      </c>
      <c r="J87" s="51" t="str">
        <f>IF(J10="","",J10)</f>
        <v>9. 6. 2025</v>
      </c>
      <c r="M87" s="31"/>
    </row>
    <row r="88" spans="2:47" s="1" customFormat="1" ht="6.95" customHeight="1">
      <c r="B88" s="31"/>
      <c r="M88" s="31"/>
    </row>
    <row r="89" spans="2:47" s="1" customFormat="1" ht="15.2" customHeight="1">
      <c r="B89" s="31"/>
      <c r="C89" s="26" t="s">
        <v>25</v>
      </c>
      <c r="F89" s="24" t="str">
        <f>E13</f>
        <v xml:space="preserve"> </v>
      </c>
      <c r="I89" s="26" t="s">
        <v>31</v>
      </c>
      <c r="J89" s="29" t="str">
        <f>E19</f>
        <v>DEKPROJEKT s.r.o.</v>
      </c>
      <c r="M89" s="31"/>
    </row>
    <row r="90" spans="2:47" s="1" customFormat="1" ht="25.7" customHeight="1">
      <c r="B90" s="31"/>
      <c r="C90" s="26" t="s">
        <v>29</v>
      </c>
      <c r="F90" s="24" t="str">
        <f>IF(E16="","",E16)</f>
        <v>Vyplň údaj</v>
      </c>
      <c r="I90" s="26" t="s">
        <v>33</v>
      </c>
      <c r="J90" s="29" t="str">
        <f>E22</f>
        <v>Ing. Kateřina Petlíková, Ph.D.</v>
      </c>
      <c r="M90" s="31"/>
    </row>
    <row r="91" spans="2:47" s="1" customFormat="1" ht="10.35" customHeight="1">
      <c r="B91" s="31"/>
      <c r="M91" s="31"/>
    </row>
    <row r="92" spans="2:47" s="1" customFormat="1" ht="29.25" customHeight="1">
      <c r="B92" s="31"/>
      <c r="C92" s="97" t="s">
        <v>114</v>
      </c>
      <c r="D92" s="89"/>
      <c r="E92" s="89"/>
      <c r="F92" s="89"/>
      <c r="G92" s="89"/>
      <c r="H92" s="89"/>
      <c r="I92" s="98" t="s">
        <v>115</v>
      </c>
      <c r="J92" s="98" t="s">
        <v>116</v>
      </c>
      <c r="K92" s="98" t="s">
        <v>117</v>
      </c>
      <c r="L92" s="89"/>
      <c r="M92" s="31"/>
    </row>
    <row r="93" spans="2:47" s="1" customFormat="1" ht="10.35" customHeight="1">
      <c r="B93" s="31"/>
      <c r="M93" s="31"/>
    </row>
    <row r="94" spans="2:47" s="1" customFormat="1" ht="22.9" customHeight="1">
      <c r="B94" s="31"/>
      <c r="C94" s="99" t="s">
        <v>118</v>
      </c>
      <c r="I94" s="65">
        <f t="shared" ref="I94:J96" si="0">Q133</f>
        <v>0</v>
      </c>
      <c r="J94" s="65">
        <f t="shared" si="0"/>
        <v>0</v>
      </c>
      <c r="K94" s="65">
        <f>K133</f>
        <v>0</v>
      </c>
      <c r="M94" s="31"/>
      <c r="AU94" s="16" t="s">
        <v>119</v>
      </c>
    </row>
    <row r="95" spans="2:47" s="8" customFormat="1" ht="24.95" customHeight="1">
      <c r="B95" s="100"/>
      <c r="D95" s="101" t="s">
        <v>120</v>
      </c>
      <c r="E95" s="102"/>
      <c r="F95" s="102"/>
      <c r="G95" s="102"/>
      <c r="H95" s="102"/>
      <c r="I95" s="103">
        <f t="shared" si="0"/>
        <v>0</v>
      </c>
      <c r="J95" s="103">
        <f t="shared" si="0"/>
        <v>0</v>
      </c>
      <c r="K95" s="103">
        <f>K134</f>
        <v>0</v>
      </c>
      <c r="M95" s="100"/>
    </row>
    <row r="96" spans="2:47" s="9" customFormat="1" ht="19.899999999999999" customHeight="1">
      <c r="B96" s="104"/>
      <c r="D96" s="105" t="s">
        <v>121</v>
      </c>
      <c r="E96" s="106"/>
      <c r="F96" s="106"/>
      <c r="G96" s="106"/>
      <c r="H96" s="106"/>
      <c r="I96" s="107">
        <f t="shared" si="0"/>
        <v>0</v>
      </c>
      <c r="J96" s="107">
        <f t="shared" si="0"/>
        <v>0</v>
      </c>
      <c r="K96" s="107">
        <f>K135</f>
        <v>0</v>
      </c>
      <c r="M96" s="104"/>
    </row>
    <row r="97" spans="2:13" s="9" customFormat="1" ht="19.899999999999999" customHeight="1">
      <c r="B97" s="104"/>
      <c r="D97" s="105" t="s">
        <v>122</v>
      </c>
      <c r="E97" s="106"/>
      <c r="F97" s="106"/>
      <c r="G97" s="106"/>
      <c r="H97" s="106"/>
      <c r="I97" s="107">
        <f>Q157</f>
        <v>0</v>
      </c>
      <c r="J97" s="107">
        <f>R157</f>
        <v>0</v>
      </c>
      <c r="K97" s="107">
        <f>K157</f>
        <v>0</v>
      </c>
      <c r="M97" s="104"/>
    </row>
    <row r="98" spans="2:13" s="9" customFormat="1" ht="19.899999999999999" customHeight="1">
      <c r="B98" s="104"/>
      <c r="D98" s="105" t="s">
        <v>123</v>
      </c>
      <c r="E98" s="106"/>
      <c r="F98" s="106"/>
      <c r="G98" s="106"/>
      <c r="H98" s="106"/>
      <c r="I98" s="107">
        <f>Q161</f>
        <v>0</v>
      </c>
      <c r="J98" s="107">
        <f>R161</f>
        <v>0</v>
      </c>
      <c r="K98" s="107">
        <f>K161</f>
        <v>0</v>
      </c>
      <c r="M98" s="104"/>
    </row>
    <row r="99" spans="2:13" s="9" customFormat="1" ht="19.899999999999999" customHeight="1">
      <c r="B99" s="104"/>
      <c r="D99" s="105" t="s">
        <v>124</v>
      </c>
      <c r="E99" s="106"/>
      <c r="F99" s="106"/>
      <c r="G99" s="106"/>
      <c r="H99" s="106"/>
      <c r="I99" s="107">
        <f>Q165</f>
        <v>0</v>
      </c>
      <c r="J99" s="107">
        <f>R165</f>
        <v>0</v>
      </c>
      <c r="K99" s="107">
        <f>K165</f>
        <v>0</v>
      </c>
      <c r="M99" s="104"/>
    </row>
    <row r="100" spans="2:13" s="9" customFormat="1" ht="19.899999999999999" customHeight="1">
      <c r="B100" s="104"/>
      <c r="D100" s="105" t="s">
        <v>125</v>
      </c>
      <c r="E100" s="106"/>
      <c r="F100" s="106"/>
      <c r="G100" s="106"/>
      <c r="H100" s="106"/>
      <c r="I100" s="107">
        <f>Q176</f>
        <v>0</v>
      </c>
      <c r="J100" s="107">
        <f>R176</f>
        <v>0</v>
      </c>
      <c r="K100" s="107">
        <f>K176</f>
        <v>0</v>
      </c>
      <c r="M100" s="104"/>
    </row>
    <row r="101" spans="2:13" s="9" customFormat="1" ht="19.899999999999999" customHeight="1">
      <c r="B101" s="104"/>
      <c r="D101" s="105" t="s">
        <v>126</v>
      </c>
      <c r="E101" s="106"/>
      <c r="F101" s="106"/>
      <c r="G101" s="106"/>
      <c r="H101" s="106"/>
      <c r="I101" s="107">
        <f>Q246</f>
        <v>0</v>
      </c>
      <c r="J101" s="107">
        <f>R246</f>
        <v>0</v>
      </c>
      <c r="K101" s="107">
        <f>K246</f>
        <v>0</v>
      </c>
      <c r="M101" s="104"/>
    </row>
    <row r="102" spans="2:13" s="9" customFormat="1" ht="19.899999999999999" customHeight="1">
      <c r="B102" s="104"/>
      <c r="D102" s="105" t="s">
        <v>127</v>
      </c>
      <c r="E102" s="106"/>
      <c r="F102" s="106"/>
      <c r="G102" s="106"/>
      <c r="H102" s="106"/>
      <c r="I102" s="107">
        <f>Q332</f>
        <v>0</v>
      </c>
      <c r="J102" s="107">
        <f>R332</f>
        <v>0</v>
      </c>
      <c r="K102" s="107">
        <f>K332</f>
        <v>0</v>
      </c>
      <c r="M102" s="104"/>
    </row>
    <row r="103" spans="2:13" s="9" customFormat="1" ht="19.899999999999999" customHeight="1">
      <c r="B103" s="104"/>
      <c r="D103" s="105" t="s">
        <v>128</v>
      </c>
      <c r="E103" s="106"/>
      <c r="F103" s="106"/>
      <c r="G103" s="106"/>
      <c r="H103" s="106"/>
      <c r="I103" s="107">
        <f>Q338</f>
        <v>0</v>
      </c>
      <c r="J103" s="107">
        <f>R338</f>
        <v>0</v>
      </c>
      <c r="K103" s="107">
        <f>K338</f>
        <v>0</v>
      </c>
      <c r="M103" s="104"/>
    </row>
    <row r="104" spans="2:13" s="8" customFormat="1" ht="24.95" customHeight="1">
      <c r="B104" s="100"/>
      <c r="D104" s="101" t="s">
        <v>129</v>
      </c>
      <c r="E104" s="102"/>
      <c r="F104" s="102"/>
      <c r="G104" s="102"/>
      <c r="H104" s="102"/>
      <c r="I104" s="103">
        <f>Q340</f>
        <v>0</v>
      </c>
      <c r="J104" s="103">
        <f>R340</f>
        <v>0</v>
      </c>
      <c r="K104" s="103">
        <f>K340</f>
        <v>0</v>
      </c>
      <c r="M104" s="100"/>
    </row>
    <row r="105" spans="2:13" s="9" customFormat="1" ht="19.899999999999999" customHeight="1">
      <c r="B105" s="104"/>
      <c r="D105" s="105" t="s">
        <v>130</v>
      </c>
      <c r="E105" s="106"/>
      <c r="F105" s="106"/>
      <c r="G105" s="106"/>
      <c r="H105" s="106"/>
      <c r="I105" s="107">
        <f>Q341</f>
        <v>0</v>
      </c>
      <c r="J105" s="107">
        <f>R341</f>
        <v>0</v>
      </c>
      <c r="K105" s="107">
        <f>K341</f>
        <v>0</v>
      </c>
      <c r="M105" s="104"/>
    </row>
    <row r="106" spans="2:13" s="9" customFormat="1" ht="19.899999999999999" customHeight="1">
      <c r="B106" s="104"/>
      <c r="D106" s="105" t="s">
        <v>131</v>
      </c>
      <c r="E106" s="106"/>
      <c r="F106" s="106"/>
      <c r="G106" s="106"/>
      <c r="H106" s="106"/>
      <c r="I106" s="107">
        <f>Q353</f>
        <v>0</v>
      </c>
      <c r="J106" s="107">
        <f>R353</f>
        <v>0</v>
      </c>
      <c r="K106" s="107">
        <f>K353</f>
        <v>0</v>
      </c>
      <c r="M106" s="104"/>
    </row>
    <row r="107" spans="2:13" s="9" customFormat="1" ht="19.899999999999999" customHeight="1">
      <c r="B107" s="104"/>
      <c r="D107" s="105" t="s">
        <v>132</v>
      </c>
      <c r="E107" s="106"/>
      <c r="F107" s="106"/>
      <c r="G107" s="106"/>
      <c r="H107" s="106"/>
      <c r="I107" s="107">
        <f>Q499</f>
        <v>0</v>
      </c>
      <c r="J107" s="107">
        <f>R499</f>
        <v>0</v>
      </c>
      <c r="K107" s="107">
        <f>K499</f>
        <v>0</v>
      </c>
      <c r="M107" s="104"/>
    </row>
    <row r="108" spans="2:13" s="9" customFormat="1" ht="19.899999999999999" customHeight="1">
      <c r="B108" s="104"/>
      <c r="D108" s="105" t="s">
        <v>133</v>
      </c>
      <c r="E108" s="106"/>
      <c r="F108" s="106"/>
      <c r="G108" s="106"/>
      <c r="H108" s="106"/>
      <c r="I108" s="107">
        <f>Q564</f>
        <v>0</v>
      </c>
      <c r="J108" s="107">
        <f>R564</f>
        <v>0</v>
      </c>
      <c r="K108" s="107">
        <f>K564</f>
        <v>0</v>
      </c>
      <c r="M108" s="104"/>
    </row>
    <row r="109" spans="2:13" s="9" customFormat="1" ht="19.899999999999999" customHeight="1">
      <c r="B109" s="104"/>
      <c r="D109" s="105" t="s">
        <v>134</v>
      </c>
      <c r="E109" s="106"/>
      <c r="F109" s="106"/>
      <c r="G109" s="106"/>
      <c r="H109" s="106"/>
      <c r="I109" s="107">
        <f>Q572</f>
        <v>0</v>
      </c>
      <c r="J109" s="107">
        <f>R572</f>
        <v>0</v>
      </c>
      <c r="K109" s="107">
        <f>K572</f>
        <v>0</v>
      </c>
      <c r="M109" s="104"/>
    </row>
    <row r="110" spans="2:13" s="9" customFormat="1" ht="19.899999999999999" customHeight="1">
      <c r="B110" s="104"/>
      <c r="D110" s="105" t="s">
        <v>135</v>
      </c>
      <c r="E110" s="106"/>
      <c r="F110" s="106"/>
      <c r="G110" s="106"/>
      <c r="H110" s="106"/>
      <c r="I110" s="107">
        <f>Q578</f>
        <v>0</v>
      </c>
      <c r="J110" s="107">
        <f>R578</f>
        <v>0</v>
      </c>
      <c r="K110" s="107">
        <f>K578</f>
        <v>0</v>
      </c>
      <c r="M110" s="104"/>
    </row>
    <row r="111" spans="2:13" s="9" customFormat="1" ht="19.899999999999999" customHeight="1">
      <c r="B111" s="104"/>
      <c r="D111" s="105" t="s">
        <v>136</v>
      </c>
      <c r="E111" s="106"/>
      <c r="F111" s="106"/>
      <c r="G111" s="106"/>
      <c r="H111" s="106"/>
      <c r="I111" s="107">
        <f>Q607</f>
        <v>0</v>
      </c>
      <c r="J111" s="107">
        <f>R607</f>
        <v>0</v>
      </c>
      <c r="K111" s="107">
        <f>K607</f>
        <v>0</v>
      </c>
      <c r="M111" s="104"/>
    </row>
    <row r="112" spans="2:13" s="9" customFormat="1" ht="19.899999999999999" customHeight="1">
      <c r="B112" s="104"/>
      <c r="D112" s="105" t="s">
        <v>137</v>
      </c>
      <c r="E112" s="106"/>
      <c r="F112" s="106"/>
      <c r="G112" s="106"/>
      <c r="H112" s="106"/>
      <c r="I112" s="107">
        <f>Q621</f>
        <v>0</v>
      </c>
      <c r="J112" s="107">
        <f>R621</f>
        <v>0</v>
      </c>
      <c r="K112" s="107">
        <f>K621</f>
        <v>0</v>
      </c>
      <c r="M112" s="104"/>
    </row>
    <row r="113" spans="2:13" s="8" customFormat="1" ht="24.95" customHeight="1">
      <c r="B113" s="100"/>
      <c r="D113" s="101" t="s">
        <v>138</v>
      </c>
      <c r="E113" s="102"/>
      <c r="F113" s="102"/>
      <c r="G113" s="102"/>
      <c r="H113" s="102"/>
      <c r="I113" s="103">
        <f>Q628</f>
        <v>0</v>
      </c>
      <c r="J113" s="103">
        <f>R628</f>
        <v>0</v>
      </c>
      <c r="K113" s="103">
        <f>K628</f>
        <v>0</v>
      </c>
      <c r="M113" s="100"/>
    </row>
    <row r="114" spans="2:13" s="9" customFormat="1" ht="19.899999999999999" customHeight="1">
      <c r="B114" s="104"/>
      <c r="D114" s="105" t="s">
        <v>139</v>
      </c>
      <c r="E114" s="106"/>
      <c r="F114" s="106"/>
      <c r="G114" s="106"/>
      <c r="H114" s="106"/>
      <c r="I114" s="107">
        <f>Q629</f>
        <v>0</v>
      </c>
      <c r="J114" s="107">
        <f>R629</f>
        <v>0</v>
      </c>
      <c r="K114" s="107">
        <f>K629</f>
        <v>0</v>
      </c>
      <c r="M114" s="104"/>
    </row>
    <row r="115" spans="2:13" s="9" customFormat="1" ht="19.899999999999999" customHeight="1">
      <c r="B115" s="104"/>
      <c r="D115" s="105" t="s">
        <v>140</v>
      </c>
      <c r="E115" s="106"/>
      <c r="F115" s="106"/>
      <c r="G115" s="106"/>
      <c r="H115" s="106"/>
      <c r="I115" s="107">
        <f>Q636</f>
        <v>0</v>
      </c>
      <c r="J115" s="107">
        <f>R636</f>
        <v>0</v>
      </c>
      <c r="K115" s="107">
        <f>K636</f>
        <v>0</v>
      </c>
      <c r="M115" s="104"/>
    </row>
    <row r="116" spans="2:13" s="1" customFormat="1" ht="21.75" customHeight="1">
      <c r="B116" s="31"/>
      <c r="M116" s="31"/>
    </row>
    <row r="117" spans="2:13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31"/>
    </row>
    <row r="121" spans="2:13" s="1" customFormat="1" ht="6.95" customHeight="1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31"/>
    </row>
    <row r="122" spans="2:13" s="1" customFormat="1" ht="24.95" customHeight="1">
      <c r="B122" s="31"/>
      <c r="C122" s="20" t="s">
        <v>141</v>
      </c>
      <c r="M122" s="31"/>
    </row>
    <row r="123" spans="2:13" s="1" customFormat="1" ht="6.95" customHeight="1">
      <c r="B123" s="31"/>
      <c r="M123" s="31"/>
    </row>
    <row r="124" spans="2:13" s="1" customFormat="1" ht="12" customHeight="1">
      <c r="B124" s="31"/>
      <c r="C124" s="26" t="s">
        <v>17</v>
      </c>
      <c r="M124" s="31"/>
    </row>
    <row r="125" spans="2:13" s="1" customFormat="1" ht="16.5" customHeight="1">
      <c r="B125" s="31"/>
      <c r="E125" s="212" t="str">
        <f>E7</f>
        <v>Oprava terasy MŠ Neumannova 2560, Aš</v>
      </c>
      <c r="F125" s="225"/>
      <c r="G125" s="225"/>
      <c r="H125" s="225"/>
      <c r="M125" s="31"/>
    </row>
    <row r="126" spans="2:13" s="1" customFormat="1" ht="6.95" customHeight="1">
      <c r="B126" s="31"/>
      <c r="M126" s="31"/>
    </row>
    <row r="127" spans="2:13" s="1" customFormat="1" ht="12" customHeight="1">
      <c r="B127" s="31"/>
      <c r="C127" s="26" t="s">
        <v>21</v>
      </c>
      <c r="F127" s="24" t="str">
        <f>F10</f>
        <v>Aš</v>
      </c>
      <c r="I127" s="26" t="s">
        <v>23</v>
      </c>
      <c r="J127" s="51" t="str">
        <f>IF(J10="","",J10)</f>
        <v>9. 6. 2025</v>
      </c>
      <c r="M127" s="31"/>
    </row>
    <row r="128" spans="2:13" s="1" customFormat="1" ht="6.95" customHeight="1">
      <c r="B128" s="31"/>
      <c r="M128" s="31"/>
    </row>
    <row r="129" spans="2:65" s="1" customFormat="1" ht="15.2" customHeight="1">
      <c r="B129" s="31"/>
      <c r="C129" s="26" t="s">
        <v>25</v>
      </c>
      <c r="F129" s="24" t="str">
        <f>E13</f>
        <v xml:space="preserve"> </v>
      </c>
      <c r="I129" s="26" t="s">
        <v>31</v>
      </c>
      <c r="J129" s="29" t="str">
        <f>E19</f>
        <v>DEKPROJEKT s.r.o.</v>
      </c>
      <c r="M129" s="31"/>
    </row>
    <row r="130" spans="2:65" s="1" customFormat="1" ht="25.7" customHeight="1">
      <c r="B130" s="31"/>
      <c r="C130" s="26" t="s">
        <v>29</v>
      </c>
      <c r="F130" s="24" t="str">
        <f>IF(E16="","",E16)</f>
        <v>Vyplň údaj</v>
      </c>
      <c r="I130" s="26" t="s">
        <v>33</v>
      </c>
      <c r="J130" s="29" t="str">
        <f>E22</f>
        <v>Ing. Kateřina Petlíková, Ph.D.</v>
      </c>
      <c r="M130" s="31"/>
    </row>
    <row r="131" spans="2:65" s="1" customFormat="1" ht="10.35" customHeight="1">
      <c r="B131" s="31"/>
      <c r="M131" s="31"/>
    </row>
    <row r="132" spans="2:65" s="10" customFormat="1" ht="29.25" customHeight="1">
      <c r="B132" s="108"/>
      <c r="C132" s="109" t="s">
        <v>142</v>
      </c>
      <c r="D132" s="110" t="s">
        <v>61</v>
      </c>
      <c r="E132" s="110" t="s">
        <v>57</v>
      </c>
      <c r="F132" s="110" t="s">
        <v>58</v>
      </c>
      <c r="G132" s="110" t="s">
        <v>143</v>
      </c>
      <c r="H132" s="110" t="s">
        <v>144</v>
      </c>
      <c r="I132" s="110" t="s">
        <v>145</v>
      </c>
      <c r="J132" s="110" t="s">
        <v>146</v>
      </c>
      <c r="K132" s="110" t="s">
        <v>117</v>
      </c>
      <c r="L132" s="111" t="s">
        <v>147</v>
      </c>
      <c r="M132" s="108"/>
      <c r="N132" s="58" t="s">
        <v>1</v>
      </c>
      <c r="O132" s="59" t="s">
        <v>40</v>
      </c>
      <c r="P132" s="59" t="s">
        <v>148</v>
      </c>
      <c r="Q132" s="59" t="s">
        <v>149</v>
      </c>
      <c r="R132" s="59" t="s">
        <v>150</v>
      </c>
      <c r="S132" s="59" t="s">
        <v>151</v>
      </c>
      <c r="T132" s="59" t="s">
        <v>152</v>
      </c>
      <c r="U132" s="59" t="s">
        <v>153</v>
      </c>
      <c r="V132" s="59" t="s">
        <v>154</v>
      </c>
      <c r="W132" s="59" t="s">
        <v>155</v>
      </c>
      <c r="X132" s="60" t="s">
        <v>156</v>
      </c>
    </row>
    <row r="133" spans="2:65" s="1" customFormat="1" ht="22.9" customHeight="1">
      <c r="B133" s="31"/>
      <c r="C133" s="63" t="s">
        <v>157</v>
      </c>
      <c r="K133" s="112">
        <f>BK133</f>
        <v>0</v>
      </c>
      <c r="M133" s="31"/>
      <c r="N133" s="61"/>
      <c r="O133" s="52"/>
      <c r="P133" s="52"/>
      <c r="Q133" s="113">
        <f>Q134+Q340+Q628</f>
        <v>0</v>
      </c>
      <c r="R133" s="113">
        <f>R134+R340+R628</f>
        <v>0</v>
      </c>
      <c r="S133" s="52"/>
      <c r="T133" s="114">
        <f>T134+T340+T628</f>
        <v>0</v>
      </c>
      <c r="U133" s="52"/>
      <c r="V133" s="114">
        <f>V134+V340+V628</f>
        <v>21.897732980000001</v>
      </c>
      <c r="W133" s="52"/>
      <c r="X133" s="115">
        <f>X134+X340+X628</f>
        <v>91.153012199999992</v>
      </c>
      <c r="AT133" s="16" t="s">
        <v>77</v>
      </c>
      <c r="AU133" s="16" t="s">
        <v>119</v>
      </c>
      <c r="BK133" s="116">
        <f>BK134+BK340+BK628</f>
        <v>0</v>
      </c>
    </row>
    <row r="134" spans="2:65" s="11" customFormat="1" ht="25.9" customHeight="1">
      <c r="B134" s="117"/>
      <c r="D134" s="118" t="s">
        <v>77</v>
      </c>
      <c r="E134" s="119" t="s">
        <v>158</v>
      </c>
      <c r="F134" s="119" t="s">
        <v>159</v>
      </c>
      <c r="I134" s="120"/>
      <c r="J134" s="120"/>
      <c r="K134" s="121">
        <f>BK134</f>
        <v>0</v>
      </c>
      <c r="M134" s="117"/>
      <c r="N134" s="122"/>
      <c r="Q134" s="123">
        <f>Q135+Q157+Q161+Q165+Q176+Q246+Q332+Q338</f>
        <v>0</v>
      </c>
      <c r="R134" s="123">
        <f>R135+R157+R161+R165+R176+R246+R332+R338</f>
        <v>0</v>
      </c>
      <c r="T134" s="124">
        <f>T135+T157+T161+T165+T176+T246+T332+T338</f>
        <v>0</v>
      </c>
      <c r="V134" s="124">
        <f>V135+V157+V161+V165+V176+V246+V332+V338</f>
        <v>19.148479760000001</v>
      </c>
      <c r="X134" s="125">
        <f>X135+X157+X161+X165+X176+X246+X332+X338</f>
        <v>83.55704639999999</v>
      </c>
      <c r="AR134" s="118" t="s">
        <v>83</v>
      </c>
      <c r="AT134" s="126" t="s">
        <v>77</v>
      </c>
      <c r="AU134" s="126" t="s">
        <v>78</v>
      </c>
      <c r="AY134" s="118" t="s">
        <v>160</v>
      </c>
      <c r="BK134" s="127">
        <f>BK135+BK157+BK161+BK165+BK176+BK246+BK332+BK338</f>
        <v>0</v>
      </c>
    </row>
    <row r="135" spans="2:65" s="11" customFormat="1" ht="22.9" customHeight="1">
      <c r="B135" s="117"/>
      <c r="D135" s="118" t="s">
        <v>77</v>
      </c>
      <c r="E135" s="128" t="s">
        <v>83</v>
      </c>
      <c r="F135" s="128" t="s">
        <v>161</v>
      </c>
      <c r="I135" s="120"/>
      <c r="J135" s="120"/>
      <c r="K135" s="129">
        <f>BK135</f>
        <v>0</v>
      </c>
      <c r="M135" s="117"/>
      <c r="N135" s="122"/>
      <c r="Q135" s="123">
        <f>SUM(Q136:Q156)</f>
        <v>0</v>
      </c>
      <c r="R135" s="123">
        <f>SUM(R136:R156)</f>
        <v>0</v>
      </c>
      <c r="T135" s="124">
        <f>SUM(T136:T156)</f>
        <v>0</v>
      </c>
      <c r="V135" s="124">
        <f>SUM(V136:V156)</f>
        <v>0</v>
      </c>
      <c r="X135" s="125">
        <f>SUM(X136:X156)</f>
        <v>46.954644999999999</v>
      </c>
      <c r="AR135" s="118" t="s">
        <v>83</v>
      </c>
      <c r="AT135" s="126" t="s">
        <v>77</v>
      </c>
      <c r="AU135" s="126" t="s">
        <v>83</v>
      </c>
      <c r="AY135" s="118" t="s">
        <v>160</v>
      </c>
      <c r="BK135" s="127">
        <f>SUM(BK136:BK156)</f>
        <v>0</v>
      </c>
    </row>
    <row r="136" spans="2:65" s="1" customFormat="1" ht="24.2" customHeight="1">
      <c r="B136" s="31"/>
      <c r="C136" s="130" t="s">
        <v>83</v>
      </c>
      <c r="D136" s="130" t="s">
        <v>162</v>
      </c>
      <c r="E136" s="131" t="s">
        <v>163</v>
      </c>
      <c r="F136" s="132" t="s">
        <v>164</v>
      </c>
      <c r="G136" s="133" t="s">
        <v>87</v>
      </c>
      <c r="H136" s="134">
        <v>6.5990000000000002</v>
      </c>
      <c r="I136" s="135"/>
      <c r="J136" s="135"/>
      <c r="K136" s="136">
        <f>ROUND(P136*H136,2)</f>
        <v>0</v>
      </c>
      <c r="L136" s="132" t="s">
        <v>165</v>
      </c>
      <c r="M136" s="31"/>
      <c r="N136" s="137" t="s">
        <v>1</v>
      </c>
      <c r="O136" s="138" t="s">
        <v>41</v>
      </c>
      <c r="P136" s="139">
        <f>I136+J136</f>
        <v>0</v>
      </c>
      <c r="Q136" s="139">
        <f>ROUND(I136*H136,2)</f>
        <v>0</v>
      </c>
      <c r="R136" s="139">
        <f>ROUND(J136*H136,2)</f>
        <v>0</v>
      </c>
      <c r="T136" s="140">
        <f>S136*H136</f>
        <v>0</v>
      </c>
      <c r="U136" s="140">
        <v>0</v>
      </c>
      <c r="V136" s="140">
        <f>U136*H136</f>
        <v>0</v>
      </c>
      <c r="W136" s="140">
        <v>0.255</v>
      </c>
      <c r="X136" s="141">
        <f>W136*H136</f>
        <v>1.6827450000000002</v>
      </c>
      <c r="AR136" s="142" t="s">
        <v>166</v>
      </c>
      <c r="AT136" s="142" t="s">
        <v>162</v>
      </c>
      <c r="AU136" s="142" t="s">
        <v>89</v>
      </c>
      <c r="AY136" s="16" t="s">
        <v>160</v>
      </c>
      <c r="BE136" s="143">
        <f>IF(O136="základní",K136,0)</f>
        <v>0</v>
      </c>
      <c r="BF136" s="143">
        <f>IF(O136="snížená",K136,0)</f>
        <v>0</v>
      </c>
      <c r="BG136" s="143">
        <f>IF(O136="zákl. přenesená",K136,0)</f>
        <v>0</v>
      </c>
      <c r="BH136" s="143">
        <f>IF(O136="sníž. přenesená",K136,0)</f>
        <v>0</v>
      </c>
      <c r="BI136" s="143">
        <f>IF(O136="nulová",K136,0)</f>
        <v>0</v>
      </c>
      <c r="BJ136" s="16" t="s">
        <v>83</v>
      </c>
      <c r="BK136" s="143">
        <f>ROUND(P136*H136,2)</f>
        <v>0</v>
      </c>
      <c r="BL136" s="16" t="s">
        <v>166</v>
      </c>
      <c r="BM136" s="142" t="s">
        <v>167</v>
      </c>
    </row>
    <row r="137" spans="2:65" s="12" customFormat="1">
      <c r="B137" s="144"/>
      <c r="D137" s="145" t="s">
        <v>168</v>
      </c>
      <c r="E137" s="146" t="s">
        <v>1</v>
      </c>
      <c r="F137" s="147" t="s">
        <v>169</v>
      </c>
      <c r="H137" s="146" t="s">
        <v>1</v>
      </c>
      <c r="I137" s="148"/>
      <c r="J137" s="148"/>
      <c r="M137" s="144"/>
      <c r="N137" s="149"/>
      <c r="X137" s="150"/>
      <c r="AT137" s="146" t="s">
        <v>168</v>
      </c>
      <c r="AU137" s="146" t="s">
        <v>89</v>
      </c>
      <c r="AV137" s="12" t="s">
        <v>83</v>
      </c>
      <c r="AW137" s="12" t="s">
        <v>5</v>
      </c>
      <c r="AX137" s="12" t="s">
        <v>78</v>
      </c>
      <c r="AY137" s="146" t="s">
        <v>160</v>
      </c>
    </row>
    <row r="138" spans="2:65" s="13" customFormat="1">
      <c r="B138" s="151"/>
      <c r="D138" s="145" t="s">
        <v>168</v>
      </c>
      <c r="E138" s="152" t="s">
        <v>1</v>
      </c>
      <c r="F138" s="153" t="s">
        <v>170</v>
      </c>
      <c r="H138" s="154">
        <v>6.327</v>
      </c>
      <c r="I138" s="155"/>
      <c r="J138" s="155"/>
      <c r="M138" s="151"/>
      <c r="N138" s="156"/>
      <c r="X138" s="157"/>
      <c r="AT138" s="152" t="s">
        <v>168</v>
      </c>
      <c r="AU138" s="152" t="s">
        <v>89</v>
      </c>
      <c r="AV138" s="13" t="s">
        <v>89</v>
      </c>
      <c r="AW138" s="13" t="s">
        <v>5</v>
      </c>
      <c r="AX138" s="13" t="s">
        <v>78</v>
      </c>
      <c r="AY138" s="152" t="s">
        <v>160</v>
      </c>
    </row>
    <row r="139" spans="2:65" s="12" customFormat="1">
      <c r="B139" s="144"/>
      <c r="D139" s="145" t="s">
        <v>168</v>
      </c>
      <c r="E139" s="146" t="s">
        <v>1</v>
      </c>
      <c r="F139" s="147" t="s">
        <v>171</v>
      </c>
      <c r="H139" s="146" t="s">
        <v>1</v>
      </c>
      <c r="I139" s="148"/>
      <c r="J139" s="148"/>
      <c r="M139" s="144"/>
      <c r="N139" s="149"/>
      <c r="X139" s="150"/>
      <c r="AT139" s="146" t="s">
        <v>168</v>
      </c>
      <c r="AU139" s="146" t="s">
        <v>89</v>
      </c>
      <c r="AV139" s="12" t="s">
        <v>83</v>
      </c>
      <c r="AW139" s="12" t="s">
        <v>5</v>
      </c>
      <c r="AX139" s="12" t="s">
        <v>78</v>
      </c>
      <c r="AY139" s="146" t="s">
        <v>160</v>
      </c>
    </row>
    <row r="140" spans="2:65" s="13" customFormat="1">
      <c r="B140" s="151"/>
      <c r="D140" s="145" t="s">
        <v>168</v>
      </c>
      <c r="E140" s="152" t="s">
        <v>1</v>
      </c>
      <c r="F140" s="153" t="s">
        <v>172</v>
      </c>
      <c r="H140" s="154">
        <v>0.27200000000000002</v>
      </c>
      <c r="I140" s="155"/>
      <c r="J140" s="155"/>
      <c r="M140" s="151"/>
      <c r="N140" s="156"/>
      <c r="X140" s="157"/>
      <c r="AT140" s="152" t="s">
        <v>168</v>
      </c>
      <c r="AU140" s="152" t="s">
        <v>89</v>
      </c>
      <c r="AV140" s="13" t="s">
        <v>89</v>
      </c>
      <c r="AW140" s="13" t="s">
        <v>5</v>
      </c>
      <c r="AX140" s="13" t="s">
        <v>78</v>
      </c>
      <c r="AY140" s="152" t="s">
        <v>160</v>
      </c>
    </row>
    <row r="141" spans="2:65" s="14" customFormat="1">
      <c r="B141" s="158"/>
      <c r="D141" s="145" t="s">
        <v>168</v>
      </c>
      <c r="E141" s="159" t="s">
        <v>1</v>
      </c>
      <c r="F141" s="160" t="s">
        <v>173</v>
      </c>
      <c r="H141" s="161">
        <v>6.5990000000000002</v>
      </c>
      <c r="I141" s="162"/>
      <c r="J141" s="162"/>
      <c r="M141" s="158"/>
      <c r="N141" s="163"/>
      <c r="X141" s="164"/>
      <c r="AT141" s="159" t="s">
        <v>168</v>
      </c>
      <c r="AU141" s="159" t="s">
        <v>89</v>
      </c>
      <c r="AV141" s="14" t="s">
        <v>166</v>
      </c>
      <c r="AW141" s="14" t="s">
        <v>5</v>
      </c>
      <c r="AX141" s="14" t="s">
        <v>83</v>
      </c>
      <c r="AY141" s="159" t="s">
        <v>160</v>
      </c>
    </row>
    <row r="142" spans="2:65" s="1" customFormat="1" ht="24.2" customHeight="1">
      <c r="B142" s="31"/>
      <c r="C142" s="130" t="s">
        <v>89</v>
      </c>
      <c r="D142" s="130" t="s">
        <v>162</v>
      </c>
      <c r="E142" s="131" t="s">
        <v>174</v>
      </c>
      <c r="F142" s="132" t="s">
        <v>175</v>
      </c>
      <c r="G142" s="133" t="s">
        <v>87</v>
      </c>
      <c r="H142" s="134">
        <v>89.655000000000001</v>
      </c>
      <c r="I142" s="135"/>
      <c r="J142" s="135"/>
      <c r="K142" s="136">
        <f>ROUND(P142*H142,2)</f>
        <v>0</v>
      </c>
      <c r="L142" s="132" t="s">
        <v>165</v>
      </c>
      <c r="M142" s="31"/>
      <c r="N142" s="137" t="s">
        <v>1</v>
      </c>
      <c r="O142" s="138" t="s">
        <v>41</v>
      </c>
      <c r="P142" s="139">
        <f>I142+J142</f>
        <v>0</v>
      </c>
      <c r="Q142" s="139">
        <f>ROUND(I142*H142,2)</f>
        <v>0</v>
      </c>
      <c r="R142" s="139">
        <f>ROUND(J142*H142,2)</f>
        <v>0</v>
      </c>
      <c r="T142" s="140">
        <f>S142*H142</f>
        <v>0</v>
      </c>
      <c r="U142" s="140">
        <v>0</v>
      </c>
      <c r="V142" s="140">
        <f>U142*H142</f>
        <v>0</v>
      </c>
      <c r="W142" s="140">
        <v>0.26</v>
      </c>
      <c r="X142" s="141">
        <f>W142*H142</f>
        <v>23.310300000000002</v>
      </c>
      <c r="AR142" s="142" t="s">
        <v>166</v>
      </c>
      <c r="AT142" s="142" t="s">
        <v>162</v>
      </c>
      <c r="AU142" s="142" t="s">
        <v>89</v>
      </c>
      <c r="AY142" s="16" t="s">
        <v>160</v>
      </c>
      <c r="BE142" s="143">
        <f>IF(O142="základní",K142,0)</f>
        <v>0</v>
      </c>
      <c r="BF142" s="143">
        <f>IF(O142="snížená",K142,0)</f>
        <v>0</v>
      </c>
      <c r="BG142" s="143">
        <f>IF(O142="zákl. přenesená",K142,0)</f>
        <v>0</v>
      </c>
      <c r="BH142" s="143">
        <f>IF(O142="sníž. přenesená",K142,0)</f>
        <v>0</v>
      </c>
      <c r="BI142" s="143">
        <f>IF(O142="nulová",K142,0)</f>
        <v>0</v>
      </c>
      <c r="BJ142" s="16" t="s">
        <v>83</v>
      </c>
      <c r="BK142" s="143">
        <f>ROUND(P142*H142,2)</f>
        <v>0</v>
      </c>
      <c r="BL142" s="16" t="s">
        <v>166</v>
      </c>
      <c r="BM142" s="142" t="s">
        <v>176</v>
      </c>
    </row>
    <row r="143" spans="2:65" s="13" customFormat="1">
      <c r="B143" s="151"/>
      <c r="D143" s="145" t="s">
        <v>168</v>
      </c>
      <c r="E143" s="152" t="s">
        <v>1</v>
      </c>
      <c r="F143" s="153" t="s">
        <v>90</v>
      </c>
      <c r="H143" s="154">
        <v>74.927999999999997</v>
      </c>
      <c r="I143" s="155"/>
      <c r="J143" s="155"/>
      <c r="M143" s="151"/>
      <c r="N143" s="156"/>
      <c r="X143" s="157"/>
      <c r="AT143" s="152" t="s">
        <v>168</v>
      </c>
      <c r="AU143" s="152" t="s">
        <v>89</v>
      </c>
      <c r="AV143" s="13" t="s">
        <v>89</v>
      </c>
      <c r="AW143" s="13" t="s">
        <v>5</v>
      </c>
      <c r="AX143" s="13" t="s">
        <v>78</v>
      </c>
      <c r="AY143" s="152" t="s">
        <v>160</v>
      </c>
    </row>
    <row r="144" spans="2:65" s="13" customFormat="1">
      <c r="B144" s="151"/>
      <c r="D144" s="145" t="s">
        <v>168</v>
      </c>
      <c r="E144" s="152" t="s">
        <v>1</v>
      </c>
      <c r="F144" s="153" t="s">
        <v>95</v>
      </c>
      <c r="H144" s="154">
        <v>14.727</v>
      </c>
      <c r="I144" s="155"/>
      <c r="J144" s="155"/>
      <c r="M144" s="151"/>
      <c r="N144" s="156"/>
      <c r="X144" s="157"/>
      <c r="AT144" s="152" t="s">
        <v>168</v>
      </c>
      <c r="AU144" s="152" t="s">
        <v>89</v>
      </c>
      <c r="AV144" s="13" t="s">
        <v>89</v>
      </c>
      <c r="AW144" s="13" t="s">
        <v>5</v>
      </c>
      <c r="AX144" s="13" t="s">
        <v>78</v>
      </c>
      <c r="AY144" s="152" t="s">
        <v>160</v>
      </c>
    </row>
    <row r="145" spans="2:65" s="14" customFormat="1">
      <c r="B145" s="158"/>
      <c r="D145" s="145" t="s">
        <v>168</v>
      </c>
      <c r="E145" s="159" t="s">
        <v>1</v>
      </c>
      <c r="F145" s="160" t="s">
        <v>173</v>
      </c>
      <c r="H145" s="161">
        <v>89.655000000000001</v>
      </c>
      <c r="I145" s="162"/>
      <c r="J145" s="162"/>
      <c r="M145" s="158"/>
      <c r="N145" s="163"/>
      <c r="X145" s="164"/>
      <c r="AT145" s="159" t="s">
        <v>168</v>
      </c>
      <c r="AU145" s="159" t="s">
        <v>89</v>
      </c>
      <c r="AV145" s="14" t="s">
        <v>166</v>
      </c>
      <c r="AW145" s="14" t="s">
        <v>5</v>
      </c>
      <c r="AX145" s="14" t="s">
        <v>83</v>
      </c>
      <c r="AY145" s="159" t="s">
        <v>160</v>
      </c>
    </row>
    <row r="146" spans="2:65" s="1" customFormat="1" ht="24.2" customHeight="1">
      <c r="B146" s="31"/>
      <c r="C146" s="130" t="s">
        <v>93</v>
      </c>
      <c r="D146" s="130" t="s">
        <v>162</v>
      </c>
      <c r="E146" s="131" t="s">
        <v>177</v>
      </c>
      <c r="F146" s="132" t="s">
        <v>178</v>
      </c>
      <c r="G146" s="133" t="s">
        <v>179</v>
      </c>
      <c r="H146" s="134">
        <v>11.084</v>
      </c>
      <c r="I146" s="135"/>
      <c r="J146" s="135"/>
      <c r="K146" s="136">
        <f>ROUND(P146*H146,2)</f>
        <v>0</v>
      </c>
      <c r="L146" s="132" t="s">
        <v>165</v>
      </c>
      <c r="M146" s="31"/>
      <c r="N146" s="137" t="s">
        <v>1</v>
      </c>
      <c r="O146" s="138" t="s">
        <v>41</v>
      </c>
      <c r="P146" s="139">
        <f>I146+J146</f>
        <v>0</v>
      </c>
      <c r="Q146" s="139">
        <f>ROUND(I146*H146,2)</f>
        <v>0</v>
      </c>
      <c r="R146" s="139">
        <f>ROUND(J146*H146,2)</f>
        <v>0</v>
      </c>
      <c r="T146" s="140">
        <f>S146*H146</f>
        <v>0</v>
      </c>
      <c r="U146" s="140">
        <v>0</v>
      </c>
      <c r="V146" s="140">
        <f>U146*H146</f>
        <v>0</v>
      </c>
      <c r="W146" s="140">
        <v>1.9</v>
      </c>
      <c r="X146" s="141">
        <f>W146*H146</f>
        <v>21.0596</v>
      </c>
      <c r="AR146" s="142" t="s">
        <v>166</v>
      </c>
      <c r="AT146" s="142" t="s">
        <v>162</v>
      </c>
      <c r="AU146" s="142" t="s">
        <v>89</v>
      </c>
      <c r="AY146" s="16" t="s">
        <v>160</v>
      </c>
      <c r="BE146" s="143">
        <f>IF(O146="základní",K146,0)</f>
        <v>0</v>
      </c>
      <c r="BF146" s="143">
        <f>IF(O146="snížená",K146,0)</f>
        <v>0</v>
      </c>
      <c r="BG146" s="143">
        <f>IF(O146="zákl. přenesená",K146,0)</f>
        <v>0</v>
      </c>
      <c r="BH146" s="143">
        <f>IF(O146="sníž. přenesená",K146,0)</f>
        <v>0</v>
      </c>
      <c r="BI146" s="143">
        <f>IF(O146="nulová",K146,0)</f>
        <v>0</v>
      </c>
      <c r="BJ146" s="16" t="s">
        <v>83</v>
      </c>
      <c r="BK146" s="143">
        <f>ROUND(P146*H146,2)</f>
        <v>0</v>
      </c>
      <c r="BL146" s="16" t="s">
        <v>166</v>
      </c>
      <c r="BM146" s="142" t="s">
        <v>180</v>
      </c>
    </row>
    <row r="147" spans="2:65" s="12" customFormat="1">
      <c r="B147" s="144"/>
      <c r="D147" s="145" t="s">
        <v>168</v>
      </c>
      <c r="E147" s="146" t="s">
        <v>1</v>
      </c>
      <c r="F147" s="147" t="s">
        <v>181</v>
      </c>
      <c r="H147" s="146" t="s">
        <v>1</v>
      </c>
      <c r="I147" s="148"/>
      <c r="J147" s="148"/>
      <c r="M147" s="144"/>
      <c r="N147" s="149"/>
      <c r="X147" s="150"/>
      <c r="AT147" s="146" t="s">
        <v>168</v>
      </c>
      <c r="AU147" s="146" t="s">
        <v>89</v>
      </c>
      <c r="AV147" s="12" t="s">
        <v>83</v>
      </c>
      <c r="AW147" s="12" t="s">
        <v>5</v>
      </c>
      <c r="AX147" s="12" t="s">
        <v>78</v>
      </c>
      <c r="AY147" s="146" t="s">
        <v>160</v>
      </c>
    </row>
    <row r="148" spans="2:65" s="13" customFormat="1">
      <c r="B148" s="151"/>
      <c r="D148" s="145" t="s">
        <v>168</v>
      </c>
      <c r="E148" s="152" t="s">
        <v>1</v>
      </c>
      <c r="F148" s="153" t="s">
        <v>182</v>
      </c>
      <c r="H148" s="154">
        <v>11.239000000000001</v>
      </c>
      <c r="I148" s="155"/>
      <c r="J148" s="155"/>
      <c r="M148" s="151"/>
      <c r="N148" s="156"/>
      <c r="X148" s="157"/>
      <c r="AT148" s="152" t="s">
        <v>168</v>
      </c>
      <c r="AU148" s="152" t="s">
        <v>89</v>
      </c>
      <c r="AV148" s="13" t="s">
        <v>89</v>
      </c>
      <c r="AW148" s="13" t="s">
        <v>5</v>
      </c>
      <c r="AX148" s="13" t="s">
        <v>78</v>
      </c>
      <c r="AY148" s="152" t="s">
        <v>160</v>
      </c>
    </row>
    <row r="149" spans="2:65" s="13" customFormat="1">
      <c r="B149" s="151"/>
      <c r="D149" s="145" t="s">
        <v>168</v>
      </c>
      <c r="E149" s="152" t="s">
        <v>1</v>
      </c>
      <c r="F149" s="153" t="s">
        <v>183</v>
      </c>
      <c r="H149" s="154">
        <v>-0.155</v>
      </c>
      <c r="I149" s="155"/>
      <c r="J149" s="155"/>
      <c r="M149" s="151"/>
      <c r="N149" s="156"/>
      <c r="X149" s="157"/>
      <c r="AT149" s="152" t="s">
        <v>168</v>
      </c>
      <c r="AU149" s="152" t="s">
        <v>89</v>
      </c>
      <c r="AV149" s="13" t="s">
        <v>89</v>
      </c>
      <c r="AW149" s="13" t="s">
        <v>5</v>
      </c>
      <c r="AX149" s="13" t="s">
        <v>78</v>
      </c>
      <c r="AY149" s="152" t="s">
        <v>160</v>
      </c>
    </row>
    <row r="150" spans="2:65" s="14" customFormat="1">
      <c r="B150" s="158"/>
      <c r="D150" s="145" t="s">
        <v>168</v>
      </c>
      <c r="E150" s="159" t="s">
        <v>1</v>
      </c>
      <c r="F150" s="160" t="s">
        <v>173</v>
      </c>
      <c r="H150" s="161">
        <v>11.084</v>
      </c>
      <c r="I150" s="162"/>
      <c r="J150" s="162"/>
      <c r="M150" s="158"/>
      <c r="N150" s="163"/>
      <c r="X150" s="164"/>
      <c r="AT150" s="159" t="s">
        <v>168</v>
      </c>
      <c r="AU150" s="159" t="s">
        <v>89</v>
      </c>
      <c r="AV150" s="14" t="s">
        <v>166</v>
      </c>
      <c r="AW150" s="14" t="s">
        <v>5</v>
      </c>
      <c r="AX150" s="14" t="s">
        <v>83</v>
      </c>
      <c r="AY150" s="159" t="s">
        <v>160</v>
      </c>
    </row>
    <row r="151" spans="2:65" s="1" customFormat="1" ht="24.2" customHeight="1">
      <c r="B151" s="31"/>
      <c r="C151" s="130" t="s">
        <v>166</v>
      </c>
      <c r="D151" s="130" t="s">
        <v>162</v>
      </c>
      <c r="E151" s="131" t="s">
        <v>184</v>
      </c>
      <c r="F151" s="132" t="s">
        <v>185</v>
      </c>
      <c r="G151" s="133" t="s">
        <v>100</v>
      </c>
      <c r="H151" s="134">
        <v>4.4000000000000004</v>
      </c>
      <c r="I151" s="135"/>
      <c r="J151" s="135"/>
      <c r="K151" s="136">
        <f>ROUND(P151*H151,2)</f>
        <v>0</v>
      </c>
      <c r="L151" s="132" t="s">
        <v>165</v>
      </c>
      <c r="M151" s="31"/>
      <c r="N151" s="137" t="s">
        <v>1</v>
      </c>
      <c r="O151" s="138" t="s">
        <v>41</v>
      </c>
      <c r="P151" s="139">
        <f>I151+J151</f>
        <v>0</v>
      </c>
      <c r="Q151" s="139">
        <f>ROUND(I151*H151,2)</f>
        <v>0</v>
      </c>
      <c r="R151" s="139">
        <f>ROUND(J151*H151,2)</f>
        <v>0</v>
      </c>
      <c r="T151" s="140">
        <f>S151*H151</f>
        <v>0</v>
      </c>
      <c r="U151" s="140">
        <v>0</v>
      </c>
      <c r="V151" s="140">
        <f>U151*H151</f>
        <v>0</v>
      </c>
      <c r="W151" s="140">
        <v>0.20499999999999999</v>
      </c>
      <c r="X151" s="141">
        <f>W151*H151</f>
        <v>0.90200000000000002</v>
      </c>
      <c r="AR151" s="142" t="s">
        <v>166</v>
      </c>
      <c r="AT151" s="142" t="s">
        <v>162</v>
      </c>
      <c r="AU151" s="142" t="s">
        <v>89</v>
      </c>
      <c r="AY151" s="16" t="s">
        <v>160</v>
      </c>
      <c r="BE151" s="143">
        <f>IF(O151="základní",K151,0)</f>
        <v>0</v>
      </c>
      <c r="BF151" s="143">
        <f>IF(O151="snížená",K151,0)</f>
        <v>0</v>
      </c>
      <c r="BG151" s="143">
        <f>IF(O151="zákl. přenesená",K151,0)</f>
        <v>0</v>
      </c>
      <c r="BH151" s="143">
        <f>IF(O151="sníž. přenesená",K151,0)</f>
        <v>0</v>
      </c>
      <c r="BI151" s="143">
        <f>IF(O151="nulová",K151,0)</f>
        <v>0</v>
      </c>
      <c r="BJ151" s="16" t="s">
        <v>83</v>
      </c>
      <c r="BK151" s="143">
        <f>ROUND(P151*H151,2)</f>
        <v>0</v>
      </c>
      <c r="BL151" s="16" t="s">
        <v>166</v>
      </c>
      <c r="BM151" s="142" t="s">
        <v>186</v>
      </c>
    </row>
    <row r="152" spans="2:65" s="13" customFormat="1">
      <c r="B152" s="151"/>
      <c r="D152" s="145" t="s">
        <v>168</v>
      </c>
      <c r="E152" s="152" t="s">
        <v>1</v>
      </c>
      <c r="F152" s="153" t="s">
        <v>187</v>
      </c>
      <c r="H152" s="154">
        <v>4.4000000000000004</v>
      </c>
      <c r="I152" s="155"/>
      <c r="J152" s="155"/>
      <c r="M152" s="151"/>
      <c r="N152" s="156"/>
      <c r="X152" s="157"/>
      <c r="AT152" s="152" t="s">
        <v>168</v>
      </c>
      <c r="AU152" s="152" t="s">
        <v>89</v>
      </c>
      <c r="AV152" s="13" t="s">
        <v>89</v>
      </c>
      <c r="AW152" s="13" t="s">
        <v>5</v>
      </c>
      <c r="AX152" s="13" t="s">
        <v>78</v>
      </c>
      <c r="AY152" s="152" t="s">
        <v>160</v>
      </c>
    </row>
    <row r="153" spans="2:65" s="14" customFormat="1">
      <c r="B153" s="158"/>
      <c r="D153" s="145" t="s">
        <v>168</v>
      </c>
      <c r="E153" s="159" t="s">
        <v>1</v>
      </c>
      <c r="F153" s="160" t="s">
        <v>173</v>
      </c>
      <c r="H153" s="161">
        <v>4.4000000000000004</v>
      </c>
      <c r="I153" s="162"/>
      <c r="J153" s="162"/>
      <c r="M153" s="158"/>
      <c r="N153" s="163"/>
      <c r="X153" s="164"/>
      <c r="AT153" s="159" t="s">
        <v>168</v>
      </c>
      <c r="AU153" s="159" t="s">
        <v>89</v>
      </c>
      <c r="AV153" s="14" t="s">
        <v>166</v>
      </c>
      <c r="AW153" s="14" t="s">
        <v>5</v>
      </c>
      <c r="AX153" s="14" t="s">
        <v>83</v>
      </c>
      <c r="AY153" s="159" t="s">
        <v>160</v>
      </c>
    </row>
    <row r="154" spans="2:65" s="1" customFormat="1" ht="16.5" customHeight="1">
      <c r="B154" s="31"/>
      <c r="C154" s="130" t="s">
        <v>188</v>
      </c>
      <c r="D154" s="130" t="s">
        <v>162</v>
      </c>
      <c r="E154" s="131" t="s">
        <v>189</v>
      </c>
      <c r="F154" s="132" t="s">
        <v>190</v>
      </c>
      <c r="G154" s="133" t="s">
        <v>179</v>
      </c>
      <c r="H154" s="134">
        <v>0.11799999999999999</v>
      </c>
      <c r="I154" s="135"/>
      <c r="J154" s="135"/>
      <c r="K154" s="136">
        <f>ROUND(P154*H154,2)</f>
        <v>0</v>
      </c>
      <c r="L154" s="132" t="s">
        <v>1</v>
      </c>
      <c r="M154" s="31"/>
      <c r="N154" s="137" t="s">
        <v>1</v>
      </c>
      <c r="O154" s="138" t="s">
        <v>41</v>
      </c>
      <c r="P154" s="139">
        <f>I154+J154</f>
        <v>0</v>
      </c>
      <c r="Q154" s="139">
        <f>ROUND(I154*H154,2)</f>
        <v>0</v>
      </c>
      <c r="R154" s="139">
        <f>ROUND(J154*H154,2)</f>
        <v>0</v>
      </c>
      <c r="T154" s="140">
        <f>S154*H154</f>
        <v>0</v>
      </c>
      <c r="U154" s="140">
        <v>0</v>
      </c>
      <c r="V154" s="140">
        <f>U154*H154</f>
        <v>0</v>
      </c>
      <c r="W154" s="140">
        <v>0</v>
      </c>
      <c r="X154" s="141">
        <f>W154*H154</f>
        <v>0</v>
      </c>
      <c r="AR154" s="142" t="s">
        <v>166</v>
      </c>
      <c r="AT154" s="142" t="s">
        <v>162</v>
      </c>
      <c r="AU154" s="142" t="s">
        <v>89</v>
      </c>
      <c r="AY154" s="16" t="s">
        <v>160</v>
      </c>
      <c r="BE154" s="143">
        <f>IF(O154="základní",K154,0)</f>
        <v>0</v>
      </c>
      <c r="BF154" s="143">
        <f>IF(O154="snížená",K154,0)</f>
        <v>0</v>
      </c>
      <c r="BG154" s="143">
        <f>IF(O154="zákl. přenesená",K154,0)</f>
        <v>0</v>
      </c>
      <c r="BH154" s="143">
        <f>IF(O154="sníž. přenesená",K154,0)</f>
        <v>0</v>
      </c>
      <c r="BI154" s="143">
        <f>IF(O154="nulová",K154,0)</f>
        <v>0</v>
      </c>
      <c r="BJ154" s="16" t="s">
        <v>83</v>
      </c>
      <c r="BK154" s="143">
        <f>ROUND(P154*H154,2)</f>
        <v>0</v>
      </c>
      <c r="BL154" s="16" t="s">
        <v>166</v>
      </c>
      <c r="BM154" s="142" t="s">
        <v>191</v>
      </c>
    </row>
    <row r="155" spans="2:65" s="13" customFormat="1">
      <c r="B155" s="151"/>
      <c r="D155" s="145" t="s">
        <v>168</v>
      </c>
      <c r="E155" s="152" t="s">
        <v>1</v>
      </c>
      <c r="F155" s="153" t="s">
        <v>192</v>
      </c>
      <c r="H155" s="154">
        <v>0.11799999999999999</v>
      </c>
      <c r="I155" s="155"/>
      <c r="J155" s="155"/>
      <c r="M155" s="151"/>
      <c r="N155" s="156"/>
      <c r="X155" s="157"/>
      <c r="AT155" s="152" t="s">
        <v>168</v>
      </c>
      <c r="AU155" s="152" t="s">
        <v>89</v>
      </c>
      <c r="AV155" s="13" t="s">
        <v>89</v>
      </c>
      <c r="AW155" s="13" t="s">
        <v>5</v>
      </c>
      <c r="AX155" s="13" t="s">
        <v>78</v>
      </c>
      <c r="AY155" s="152" t="s">
        <v>160</v>
      </c>
    </row>
    <row r="156" spans="2:65" s="14" customFormat="1">
      <c r="B156" s="158"/>
      <c r="D156" s="145" t="s">
        <v>168</v>
      </c>
      <c r="E156" s="159" t="s">
        <v>1</v>
      </c>
      <c r="F156" s="160" t="s">
        <v>173</v>
      </c>
      <c r="H156" s="161">
        <v>0.11799999999999999</v>
      </c>
      <c r="I156" s="162"/>
      <c r="J156" s="162"/>
      <c r="M156" s="158"/>
      <c r="N156" s="163"/>
      <c r="X156" s="164"/>
      <c r="AT156" s="159" t="s">
        <v>168</v>
      </c>
      <c r="AU156" s="159" t="s">
        <v>89</v>
      </c>
      <c r="AV156" s="14" t="s">
        <v>166</v>
      </c>
      <c r="AW156" s="14" t="s">
        <v>5</v>
      </c>
      <c r="AX156" s="14" t="s">
        <v>83</v>
      </c>
      <c r="AY156" s="159" t="s">
        <v>160</v>
      </c>
    </row>
    <row r="157" spans="2:65" s="11" customFormat="1" ht="22.9" customHeight="1">
      <c r="B157" s="117"/>
      <c r="D157" s="118" t="s">
        <v>77</v>
      </c>
      <c r="E157" s="128" t="s">
        <v>89</v>
      </c>
      <c r="F157" s="128" t="s">
        <v>193</v>
      </c>
      <c r="I157" s="120"/>
      <c r="J157" s="120"/>
      <c r="K157" s="129">
        <f>BK157</f>
        <v>0</v>
      </c>
      <c r="M157" s="117"/>
      <c r="N157" s="122"/>
      <c r="Q157" s="123">
        <f>SUM(Q158:Q160)</f>
        <v>0</v>
      </c>
      <c r="R157" s="123">
        <f>SUM(R158:R160)</f>
        <v>0</v>
      </c>
      <c r="T157" s="124">
        <f>SUM(T158:T160)</f>
        <v>0</v>
      </c>
      <c r="V157" s="124">
        <f>SUM(V158:V160)</f>
        <v>0.31523973999999999</v>
      </c>
      <c r="X157" s="125">
        <f>SUM(X158:X160)</f>
        <v>0</v>
      </c>
      <c r="AR157" s="118" t="s">
        <v>83</v>
      </c>
      <c r="AT157" s="126" t="s">
        <v>77</v>
      </c>
      <c r="AU157" s="126" t="s">
        <v>83</v>
      </c>
      <c r="AY157" s="118" t="s">
        <v>160</v>
      </c>
      <c r="BK157" s="127">
        <f>SUM(BK158:BK160)</f>
        <v>0</v>
      </c>
    </row>
    <row r="158" spans="2:65" s="1" customFormat="1" ht="16.5" customHeight="1">
      <c r="B158" s="31"/>
      <c r="C158" s="130" t="s">
        <v>194</v>
      </c>
      <c r="D158" s="130" t="s">
        <v>162</v>
      </c>
      <c r="E158" s="131" t="s">
        <v>195</v>
      </c>
      <c r="F158" s="132" t="s">
        <v>196</v>
      </c>
      <c r="G158" s="133" t="s">
        <v>179</v>
      </c>
      <c r="H158" s="134">
        <v>0.13700000000000001</v>
      </c>
      <c r="I158" s="135"/>
      <c r="J158" s="135"/>
      <c r="K158" s="136">
        <f>ROUND(P158*H158,2)</f>
        <v>0</v>
      </c>
      <c r="L158" s="132" t="s">
        <v>1</v>
      </c>
      <c r="M158" s="31"/>
      <c r="N158" s="137" t="s">
        <v>1</v>
      </c>
      <c r="O158" s="138" t="s">
        <v>41</v>
      </c>
      <c r="P158" s="139">
        <f>I158+J158</f>
        <v>0</v>
      </c>
      <c r="Q158" s="139">
        <f>ROUND(I158*H158,2)</f>
        <v>0</v>
      </c>
      <c r="R158" s="139">
        <f>ROUND(J158*H158,2)</f>
        <v>0</v>
      </c>
      <c r="T158" s="140">
        <f>S158*H158</f>
        <v>0</v>
      </c>
      <c r="U158" s="140">
        <v>2.3010199999999998</v>
      </c>
      <c r="V158" s="140">
        <f>U158*H158</f>
        <v>0.31523973999999999</v>
      </c>
      <c r="W158" s="140">
        <v>0</v>
      </c>
      <c r="X158" s="141">
        <f>W158*H158</f>
        <v>0</v>
      </c>
      <c r="AR158" s="142" t="s">
        <v>166</v>
      </c>
      <c r="AT158" s="142" t="s">
        <v>162</v>
      </c>
      <c r="AU158" s="142" t="s">
        <v>89</v>
      </c>
      <c r="AY158" s="16" t="s">
        <v>160</v>
      </c>
      <c r="BE158" s="143">
        <f>IF(O158="základní",K158,0)</f>
        <v>0</v>
      </c>
      <c r="BF158" s="143">
        <f>IF(O158="snížená",K158,0)</f>
        <v>0</v>
      </c>
      <c r="BG158" s="143">
        <f>IF(O158="zákl. přenesená",K158,0)</f>
        <v>0</v>
      </c>
      <c r="BH158" s="143">
        <f>IF(O158="sníž. přenesená",K158,0)</f>
        <v>0</v>
      </c>
      <c r="BI158" s="143">
        <f>IF(O158="nulová",K158,0)</f>
        <v>0</v>
      </c>
      <c r="BJ158" s="16" t="s">
        <v>83</v>
      </c>
      <c r="BK158" s="143">
        <f>ROUND(P158*H158,2)</f>
        <v>0</v>
      </c>
      <c r="BL158" s="16" t="s">
        <v>166</v>
      </c>
      <c r="BM158" s="142" t="s">
        <v>197</v>
      </c>
    </row>
    <row r="159" spans="2:65" s="13" customFormat="1">
      <c r="B159" s="151"/>
      <c r="D159" s="145" t="s">
        <v>168</v>
      </c>
      <c r="E159" s="152" t="s">
        <v>1</v>
      </c>
      <c r="F159" s="153" t="s">
        <v>198</v>
      </c>
      <c r="H159" s="154">
        <v>0.13700000000000001</v>
      </c>
      <c r="I159" s="155"/>
      <c r="J159" s="155"/>
      <c r="M159" s="151"/>
      <c r="N159" s="156"/>
      <c r="X159" s="157"/>
      <c r="AT159" s="152" t="s">
        <v>168</v>
      </c>
      <c r="AU159" s="152" t="s">
        <v>89</v>
      </c>
      <c r="AV159" s="13" t="s">
        <v>89</v>
      </c>
      <c r="AW159" s="13" t="s">
        <v>5</v>
      </c>
      <c r="AX159" s="13" t="s">
        <v>78</v>
      </c>
      <c r="AY159" s="152" t="s">
        <v>160</v>
      </c>
    </row>
    <row r="160" spans="2:65" s="14" customFormat="1">
      <c r="B160" s="158"/>
      <c r="D160" s="145" t="s">
        <v>168</v>
      </c>
      <c r="E160" s="159" t="s">
        <v>1</v>
      </c>
      <c r="F160" s="160" t="s">
        <v>173</v>
      </c>
      <c r="H160" s="161">
        <v>0.13700000000000001</v>
      </c>
      <c r="I160" s="162"/>
      <c r="J160" s="162"/>
      <c r="M160" s="158"/>
      <c r="N160" s="163"/>
      <c r="X160" s="164"/>
      <c r="AT160" s="159" t="s">
        <v>168</v>
      </c>
      <c r="AU160" s="159" t="s">
        <v>89</v>
      </c>
      <c r="AV160" s="14" t="s">
        <v>166</v>
      </c>
      <c r="AW160" s="14" t="s">
        <v>5</v>
      </c>
      <c r="AX160" s="14" t="s">
        <v>83</v>
      </c>
      <c r="AY160" s="159" t="s">
        <v>160</v>
      </c>
    </row>
    <row r="161" spans="2:65" s="11" customFormat="1" ht="22.9" customHeight="1">
      <c r="B161" s="117"/>
      <c r="D161" s="118" t="s">
        <v>77</v>
      </c>
      <c r="E161" s="128" t="s">
        <v>166</v>
      </c>
      <c r="F161" s="128" t="s">
        <v>199</v>
      </c>
      <c r="I161" s="120"/>
      <c r="J161" s="120"/>
      <c r="K161" s="129">
        <f>BK161</f>
        <v>0</v>
      </c>
      <c r="M161" s="117"/>
      <c r="N161" s="122"/>
      <c r="Q161" s="123">
        <f>SUM(Q162:Q164)</f>
        <v>0</v>
      </c>
      <c r="R161" s="123">
        <f>SUM(R162:R164)</f>
        <v>0</v>
      </c>
      <c r="T161" s="124">
        <f>SUM(T162:T164)</f>
        <v>0</v>
      </c>
      <c r="V161" s="124">
        <f>SUM(V162:V164)</f>
        <v>0.15800399999999998</v>
      </c>
      <c r="X161" s="125">
        <f>SUM(X162:X164)</f>
        <v>0</v>
      </c>
      <c r="AR161" s="118" t="s">
        <v>83</v>
      </c>
      <c r="AT161" s="126" t="s">
        <v>77</v>
      </c>
      <c r="AU161" s="126" t="s">
        <v>83</v>
      </c>
      <c r="AY161" s="118" t="s">
        <v>160</v>
      </c>
      <c r="BK161" s="127">
        <f>SUM(BK162:BK164)</f>
        <v>0</v>
      </c>
    </row>
    <row r="162" spans="2:65" s="1" customFormat="1" ht="24.2" customHeight="1">
      <c r="B162" s="31"/>
      <c r="C162" s="130" t="s">
        <v>200</v>
      </c>
      <c r="D162" s="130" t="s">
        <v>162</v>
      </c>
      <c r="E162" s="131" t="s">
        <v>201</v>
      </c>
      <c r="F162" s="132" t="s">
        <v>202</v>
      </c>
      <c r="G162" s="133" t="s">
        <v>100</v>
      </c>
      <c r="H162" s="134">
        <v>4.5599999999999996</v>
      </c>
      <c r="I162" s="135"/>
      <c r="J162" s="135"/>
      <c r="K162" s="136">
        <f>ROUND(P162*H162,2)</f>
        <v>0</v>
      </c>
      <c r="L162" s="132" t="s">
        <v>1</v>
      </c>
      <c r="M162" s="31"/>
      <c r="N162" s="137" t="s">
        <v>1</v>
      </c>
      <c r="O162" s="138" t="s">
        <v>41</v>
      </c>
      <c r="P162" s="139">
        <f>I162+J162</f>
        <v>0</v>
      </c>
      <c r="Q162" s="139">
        <f>ROUND(I162*H162,2)</f>
        <v>0</v>
      </c>
      <c r="R162" s="139">
        <f>ROUND(J162*H162,2)</f>
        <v>0</v>
      </c>
      <c r="T162" s="140">
        <f>S162*H162</f>
        <v>0</v>
      </c>
      <c r="U162" s="140">
        <v>3.465E-2</v>
      </c>
      <c r="V162" s="140">
        <f>U162*H162</f>
        <v>0.15800399999999998</v>
      </c>
      <c r="W162" s="140">
        <v>0</v>
      </c>
      <c r="X162" s="141">
        <f>W162*H162</f>
        <v>0</v>
      </c>
      <c r="AR162" s="142" t="s">
        <v>166</v>
      </c>
      <c r="AT162" s="142" t="s">
        <v>162</v>
      </c>
      <c r="AU162" s="142" t="s">
        <v>89</v>
      </c>
      <c r="AY162" s="16" t="s">
        <v>160</v>
      </c>
      <c r="BE162" s="143">
        <f>IF(O162="základní",K162,0)</f>
        <v>0</v>
      </c>
      <c r="BF162" s="143">
        <f>IF(O162="snížená",K162,0)</f>
        <v>0</v>
      </c>
      <c r="BG162" s="143">
        <f>IF(O162="zákl. přenesená",K162,0)</f>
        <v>0</v>
      </c>
      <c r="BH162" s="143">
        <f>IF(O162="sníž. přenesená",K162,0)</f>
        <v>0</v>
      </c>
      <c r="BI162" s="143">
        <f>IF(O162="nulová",K162,0)</f>
        <v>0</v>
      </c>
      <c r="BJ162" s="16" t="s">
        <v>83</v>
      </c>
      <c r="BK162" s="143">
        <f>ROUND(P162*H162,2)</f>
        <v>0</v>
      </c>
      <c r="BL162" s="16" t="s">
        <v>166</v>
      </c>
      <c r="BM162" s="142" t="s">
        <v>203</v>
      </c>
    </row>
    <row r="163" spans="2:65" s="13" customFormat="1">
      <c r="B163" s="151"/>
      <c r="D163" s="145" t="s">
        <v>168</v>
      </c>
      <c r="E163" s="152" t="s">
        <v>1</v>
      </c>
      <c r="F163" s="153" t="s">
        <v>105</v>
      </c>
      <c r="H163" s="154">
        <v>4.5599999999999996</v>
      </c>
      <c r="I163" s="155"/>
      <c r="J163" s="155"/>
      <c r="M163" s="151"/>
      <c r="N163" s="156"/>
      <c r="X163" s="157"/>
      <c r="AT163" s="152" t="s">
        <v>168</v>
      </c>
      <c r="AU163" s="152" t="s">
        <v>89</v>
      </c>
      <c r="AV163" s="13" t="s">
        <v>89</v>
      </c>
      <c r="AW163" s="13" t="s">
        <v>5</v>
      </c>
      <c r="AX163" s="13" t="s">
        <v>78</v>
      </c>
      <c r="AY163" s="152" t="s">
        <v>160</v>
      </c>
    </row>
    <row r="164" spans="2:65" s="14" customFormat="1">
      <c r="B164" s="158"/>
      <c r="D164" s="145" t="s">
        <v>168</v>
      </c>
      <c r="E164" s="159" t="s">
        <v>1</v>
      </c>
      <c r="F164" s="160" t="s">
        <v>173</v>
      </c>
      <c r="H164" s="161">
        <v>4.5599999999999996</v>
      </c>
      <c r="I164" s="162"/>
      <c r="J164" s="162"/>
      <c r="M164" s="158"/>
      <c r="N164" s="163"/>
      <c r="X164" s="164"/>
      <c r="AT164" s="159" t="s">
        <v>168</v>
      </c>
      <c r="AU164" s="159" t="s">
        <v>89</v>
      </c>
      <c r="AV164" s="14" t="s">
        <v>166</v>
      </c>
      <c r="AW164" s="14" t="s">
        <v>5</v>
      </c>
      <c r="AX164" s="14" t="s">
        <v>83</v>
      </c>
      <c r="AY164" s="159" t="s">
        <v>160</v>
      </c>
    </row>
    <row r="165" spans="2:65" s="11" customFormat="1" ht="22.9" customHeight="1">
      <c r="B165" s="117"/>
      <c r="D165" s="118" t="s">
        <v>77</v>
      </c>
      <c r="E165" s="128" t="s">
        <v>188</v>
      </c>
      <c r="F165" s="128" t="s">
        <v>204</v>
      </c>
      <c r="I165" s="120"/>
      <c r="J165" s="120"/>
      <c r="K165" s="129">
        <f>BK165</f>
        <v>0</v>
      </c>
      <c r="M165" s="117"/>
      <c r="N165" s="122"/>
      <c r="Q165" s="123">
        <f>SUM(Q166:Q175)</f>
        <v>0</v>
      </c>
      <c r="R165" s="123">
        <f>SUM(R166:R175)</f>
        <v>0</v>
      </c>
      <c r="T165" s="124">
        <f>SUM(T166:T175)</f>
        <v>0</v>
      </c>
      <c r="V165" s="124">
        <f>SUM(V166:V175)</f>
        <v>2.62326002</v>
      </c>
      <c r="X165" s="125">
        <f>SUM(X166:X175)</f>
        <v>0</v>
      </c>
      <c r="AR165" s="118" t="s">
        <v>83</v>
      </c>
      <c r="AT165" s="126" t="s">
        <v>77</v>
      </c>
      <c r="AU165" s="126" t="s">
        <v>83</v>
      </c>
      <c r="AY165" s="118" t="s">
        <v>160</v>
      </c>
      <c r="BK165" s="127">
        <f>SUM(BK166:BK175)</f>
        <v>0</v>
      </c>
    </row>
    <row r="166" spans="2:65" s="1" customFormat="1" ht="33" customHeight="1">
      <c r="B166" s="31"/>
      <c r="C166" s="130" t="s">
        <v>205</v>
      </c>
      <c r="D166" s="130" t="s">
        <v>162</v>
      </c>
      <c r="E166" s="131" t="s">
        <v>206</v>
      </c>
      <c r="F166" s="132" t="s">
        <v>207</v>
      </c>
      <c r="G166" s="133" t="s">
        <v>87</v>
      </c>
      <c r="H166" s="134">
        <v>13.96</v>
      </c>
      <c r="I166" s="135"/>
      <c r="J166" s="135"/>
      <c r="K166" s="136">
        <f>ROUND(P166*H166,2)</f>
        <v>0</v>
      </c>
      <c r="L166" s="132" t="s">
        <v>165</v>
      </c>
      <c r="M166" s="31"/>
      <c r="N166" s="137" t="s">
        <v>1</v>
      </c>
      <c r="O166" s="138" t="s">
        <v>41</v>
      </c>
      <c r="P166" s="139">
        <f>I166+J166</f>
        <v>0</v>
      </c>
      <c r="Q166" s="139">
        <f>ROUND(I166*H166,2)</f>
        <v>0</v>
      </c>
      <c r="R166" s="139">
        <f>ROUND(J166*H166,2)</f>
        <v>0</v>
      </c>
      <c r="T166" s="140">
        <f>S166*H166</f>
        <v>0</v>
      </c>
      <c r="U166" s="140">
        <v>0.10100000000000001</v>
      </c>
      <c r="V166" s="140">
        <f>U166*H166</f>
        <v>1.4099600000000001</v>
      </c>
      <c r="W166" s="140">
        <v>0</v>
      </c>
      <c r="X166" s="141">
        <f>W166*H166</f>
        <v>0</v>
      </c>
      <c r="AR166" s="142" t="s">
        <v>166</v>
      </c>
      <c r="AT166" s="142" t="s">
        <v>162</v>
      </c>
      <c r="AU166" s="142" t="s">
        <v>89</v>
      </c>
      <c r="AY166" s="16" t="s">
        <v>160</v>
      </c>
      <c r="BE166" s="143">
        <f>IF(O166="základní",K166,0)</f>
        <v>0</v>
      </c>
      <c r="BF166" s="143">
        <f>IF(O166="snížená",K166,0)</f>
        <v>0</v>
      </c>
      <c r="BG166" s="143">
        <f>IF(O166="zákl. přenesená",K166,0)</f>
        <v>0</v>
      </c>
      <c r="BH166" s="143">
        <f>IF(O166="sníž. přenesená",K166,0)</f>
        <v>0</v>
      </c>
      <c r="BI166" s="143">
        <f>IF(O166="nulová",K166,0)</f>
        <v>0</v>
      </c>
      <c r="BJ166" s="16" t="s">
        <v>83</v>
      </c>
      <c r="BK166" s="143">
        <f>ROUND(P166*H166,2)</f>
        <v>0</v>
      </c>
      <c r="BL166" s="16" t="s">
        <v>166</v>
      </c>
      <c r="BM166" s="142" t="s">
        <v>208</v>
      </c>
    </row>
    <row r="167" spans="2:65" s="13" customFormat="1">
      <c r="B167" s="151"/>
      <c r="D167" s="145" t="s">
        <v>168</v>
      </c>
      <c r="E167" s="152" t="s">
        <v>1</v>
      </c>
      <c r="F167" s="153" t="s">
        <v>209</v>
      </c>
      <c r="H167" s="154">
        <v>13.96</v>
      </c>
      <c r="I167" s="155"/>
      <c r="J167" s="155"/>
      <c r="M167" s="151"/>
      <c r="N167" s="156"/>
      <c r="X167" s="157"/>
      <c r="AT167" s="152" t="s">
        <v>168</v>
      </c>
      <c r="AU167" s="152" t="s">
        <v>89</v>
      </c>
      <c r="AV167" s="13" t="s">
        <v>89</v>
      </c>
      <c r="AW167" s="13" t="s">
        <v>5</v>
      </c>
      <c r="AX167" s="13" t="s">
        <v>78</v>
      </c>
      <c r="AY167" s="152" t="s">
        <v>160</v>
      </c>
    </row>
    <row r="168" spans="2:65" s="14" customFormat="1">
      <c r="B168" s="158"/>
      <c r="D168" s="145" t="s">
        <v>168</v>
      </c>
      <c r="E168" s="159" t="s">
        <v>1</v>
      </c>
      <c r="F168" s="160" t="s">
        <v>173</v>
      </c>
      <c r="H168" s="161">
        <v>13.96</v>
      </c>
      <c r="I168" s="162"/>
      <c r="J168" s="162"/>
      <c r="M168" s="158"/>
      <c r="N168" s="163"/>
      <c r="X168" s="164"/>
      <c r="AT168" s="159" t="s">
        <v>168</v>
      </c>
      <c r="AU168" s="159" t="s">
        <v>89</v>
      </c>
      <c r="AV168" s="14" t="s">
        <v>166</v>
      </c>
      <c r="AW168" s="14" t="s">
        <v>5</v>
      </c>
      <c r="AX168" s="14" t="s">
        <v>83</v>
      </c>
      <c r="AY168" s="159" t="s">
        <v>160</v>
      </c>
    </row>
    <row r="169" spans="2:65" s="1" customFormat="1" ht="24">
      <c r="B169" s="31"/>
      <c r="C169" s="165" t="s">
        <v>210</v>
      </c>
      <c r="D169" s="165" t="s">
        <v>211</v>
      </c>
      <c r="E169" s="166" t="s">
        <v>212</v>
      </c>
      <c r="F169" s="167" t="s">
        <v>213</v>
      </c>
      <c r="G169" s="168" t="s">
        <v>87</v>
      </c>
      <c r="H169" s="169">
        <v>14.379</v>
      </c>
      <c r="I169" s="170"/>
      <c r="J169" s="171"/>
      <c r="K169" s="172">
        <f>ROUND(P169*H169,2)</f>
        <v>0</v>
      </c>
      <c r="L169" s="167" t="s">
        <v>165</v>
      </c>
      <c r="M169" s="173"/>
      <c r="N169" s="174" t="s">
        <v>1</v>
      </c>
      <c r="O169" s="138" t="s">
        <v>41</v>
      </c>
      <c r="P169" s="139">
        <f>I169+J169</f>
        <v>0</v>
      </c>
      <c r="Q169" s="139">
        <f>ROUND(I169*H169,2)</f>
        <v>0</v>
      </c>
      <c r="R169" s="139">
        <f>ROUND(J169*H169,2)</f>
        <v>0</v>
      </c>
      <c r="T169" s="140">
        <f>S169*H169</f>
        <v>0</v>
      </c>
      <c r="U169" s="140">
        <v>8.4379999999999997E-2</v>
      </c>
      <c r="V169" s="140">
        <f>U169*H169</f>
        <v>1.2133000199999999</v>
      </c>
      <c r="W169" s="140">
        <v>0</v>
      </c>
      <c r="X169" s="141">
        <f>W169*H169</f>
        <v>0</v>
      </c>
      <c r="AR169" s="142" t="s">
        <v>205</v>
      </c>
      <c r="AT169" s="142" t="s">
        <v>211</v>
      </c>
      <c r="AU169" s="142" t="s">
        <v>89</v>
      </c>
      <c r="AY169" s="16" t="s">
        <v>160</v>
      </c>
      <c r="BE169" s="143">
        <f>IF(O169="základní",K169,0)</f>
        <v>0</v>
      </c>
      <c r="BF169" s="143">
        <f>IF(O169="snížená",K169,0)</f>
        <v>0</v>
      </c>
      <c r="BG169" s="143">
        <f>IF(O169="zákl. přenesená",K169,0)</f>
        <v>0</v>
      </c>
      <c r="BH169" s="143">
        <f>IF(O169="sníž. přenesená",K169,0)</f>
        <v>0</v>
      </c>
      <c r="BI169" s="143">
        <f>IF(O169="nulová",K169,0)</f>
        <v>0</v>
      </c>
      <c r="BJ169" s="16" t="s">
        <v>83</v>
      </c>
      <c r="BK169" s="143">
        <f>ROUND(P169*H169,2)</f>
        <v>0</v>
      </c>
      <c r="BL169" s="16" t="s">
        <v>166</v>
      </c>
      <c r="BM169" s="142" t="s">
        <v>214</v>
      </c>
    </row>
    <row r="170" spans="2:65" s="13" customFormat="1">
      <c r="B170" s="151"/>
      <c r="D170" s="145" t="s">
        <v>168</v>
      </c>
      <c r="E170" s="152" t="s">
        <v>1</v>
      </c>
      <c r="F170" s="153" t="s">
        <v>209</v>
      </c>
      <c r="H170" s="154">
        <v>13.96</v>
      </c>
      <c r="I170" s="155"/>
      <c r="J170" s="155"/>
      <c r="M170" s="151"/>
      <c r="N170" s="156"/>
      <c r="X170" s="157"/>
      <c r="AT170" s="152" t="s">
        <v>168</v>
      </c>
      <c r="AU170" s="152" t="s">
        <v>89</v>
      </c>
      <c r="AV170" s="13" t="s">
        <v>89</v>
      </c>
      <c r="AW170" s="13" t="s">
        <v>5</v>
      </c>
      <c r="AX170" s="13" t="s">
        <v>78</v>
      </c>
      <c r="AY170" s="152" t="s">
        <v>160</v>
      </c>
    </row>
    <row r="171" spans="2:65" s="14" customFormat="1">
      <c r="B171" s="158"/>
      <c r="D171" s="145" t="s">
        <v>168</v>
      </c>
      <c r="E171" s="159" t="s">
        <v>1</v>
      </c>
      <c r="F171" s="160" t="s">
        <v>173</v>
      </c>
      <c r="H171" s="161">
        <v>13.96</v>
      </c>
      <c r="I171" s="162"/>
      <c r="J171" s="162"/>
      <c r="M171" s="158"/>
      <c r="N171" s="163"/>
      <c r="X171" s="164"/>
      <c r="AT171" s="159" t="s">
        <v>168</v>
      </c>
      <c r="AU171" s="159" t="s">
        <v>89</v>
      </c>
      <c r="AV171" s="14" t="s">
        <v>166</v>
      </c>
      <c r="AW171" s="14" t="s">
        <v>5</v>
      </c>
      <c r="AX171" s="14" t="s">
        <v>83</v>
      </c>
      <c r="AY171" s="159" t="s">
        <v>160</v>
      </c>
    </row>
    <row r="172" spans="2:65" s="13" customFormat="1">
      <c r="B172" s="151"/>
      <c r="D172" s="145" t="s">
        <v>168</v>
      </c>
      <c r="F172" s="153" t="s">
        <v>215</v>
      </c>
      <c r="H172" s="154">
        <v>14.379</v>
      </c>
      <c r="I172" s="155"/>
      <c r="J172" s="155"/>
      <c r="M172" s="151"/>
      <c r="N172" s="156"/>
      <c r="X172" s="157"/>
      <c r="AT172" s="152" t="s">
        <v>168</v>
      </c>
      <c r="AU172" s="152" t="s">
        <v>89</v>
      </c>
      <c r="AV172" s="13" t="s">
        <v>89</v>
      </c>
      <c r="AW172" s="13" t="s">
        <v>4</v>
      </c>
      <c r="AX172" s="13" t="s">
        <v>83</v>
      </c>
      <c r="AY172" s="152" t="s">
        <v>160</v>
      </c>
    </row>
    <row r="173" spans="2:65" s="1" customFormat="1" ht="16.5" customHeight="1">
      <c r="B173" s="31"/>
      <c r="C173" s="130" t="s">
        <v>216</v>
      </c>
      <c r="D173" s="130" t="s">
        <v>162</v>
      </c>
      <c r="E173" s="131" t="s">
        <v>217</v>
      </c>
      <c r="F173" s="132" t="s">
        <v>218</v>
      </c>
      <c r="G173" s="133" t="s">
        <v>100</v>
      </c>
      <c r="H173" s="134">
        <v>1.6</v>
      </c>
      <c r="I173" s="135"/>
      <c r="J173" s="135"/>
      <c r="K173" s="136">
        <f>ROUND(P173*H173,2)</f>
        <v>0</v>
      </c>
      <c r="L173" s="132" t="s">
        <v>1</v>
      </c>
      <c r="M173" s="31"/>
      <c r="N173" s="137" t="s">
        <v>1</v>
      </c>
      <c r="O173" s="138" t="s">
        <v>41</v>
      </c>
      <c r="P173" s="139">
        <f>I173+J173</f>
        <v>0</v>
      </c>
      <c r="Q173" s="139">
        <f>ROUND(I173*H173,2)</f>
        <v>0</v>
      </c>
      <c r="R173" s="139">
        <f>ROUND(J173*H173,2)</f>
        <v>0</v>
      </c>
      <c r="T173" s="140">
        <f>S173*H173</f>
        <v>0</v>
      </c>
      <c r="U173" s="140">
        <v>0</v>
      </c>
      <c r="V173" s="140">
        <f>U173*H173</f>
        <v>0</v>
      </c>
      <c r="W173" s="140">
        <v>0</v>
      </c>
      <c r="X173" s="141">
        <f>W173*H173</f>
        <v>0</v>
      </c>
      <c r="AR173" s="142" t="s">
        <v>166</v>
      </c>
      <c r="AT173" s="142" t="s">
        <v>162</v>
      </c>
      <c r="AU173" s="142" t="s">
        <v>89</v>
      </c>
      <c r="AY173" s="16" t="s">
        <v>160</v>
      </c>
      <c r="BE173" s="143">
        <f>IF(O173="základní",K173,0)</f>
        <v>0</v>
      </c>
      <c r="BF173" s="143">
        <f>IF(O173="snížená",K173,0)</f>
        <v>0</v>
      </c>
      <c r="BG173" s="143">
        <f>IF(O173="zákl. přenesená",K173,0)</f>
        <v>0</v>
      </c>
      <c r="BH173" s="143">
        <f>IF(O173="sníž. přenesená",K173,0)</f>
        <v>0</v>
      </c>
      <c r="BI173" s="143">
        <f>IF(O173="nulová",K173,0)</f>
        <v>0</v>
      </c>
      <c r="BJ173" s="16" t="s">
        <v>83</v>
      </c>
      <c r="BK173" s="143">
        <f>ROUND(P173*H173,2)</f>
        <v>0</v>
      </c>
      <c r="BL173" s="16" t="s">
        <v>166</v>
      </c>
      <c r="BM173" s="142" t="s">
        <v>219</v>
      </c>
    </row>
    <row r="174" spans="2:65" s="13" customFormat="1">
      <c r="B174" s="151"/>
      <c r="D174" s="145" t="s">
        <v>168</v>
      </c>
      <c r="E174" s="152" t="s">
        <v>1</v>
      </c>
      <c r="F174" s="153" t="s">
        <v>108</v>
      </c>
      <c r="H174" s="154">
        <v>1.6</v>
      </c>
      <c r="I174" s="155"/>
      <c r="J174" s="155"/>
      <c r="M174" s="151"/>
      <c r="N174" s="156"/>
      <c r="X174" s="157"/>
      <c r="AT174" s="152" t="s">
        <v>168</v>
      </c>
      <c r="AU174" s="152" t="s">
        <v>89</v>
      </c>
      <c r="AV174" s="13" t="s">
        <v>89</v>
      </c>
      <c r="AW174" s="13" t="s">
        <v>5</v>
      </c>
      <c r="AX174" s="13" t="s">
        <v>78</v>
      </c>
      <c r="AY174" s="152" t="s">
        <v>160</v>
      </c>
    </row>
    <row r="175" spans="2:65" s="14" customFormat="1">
      <c r="B175" s="158"/>
      <c r="D175" s="145" t="s">
        <v>168</v>
      </c>
      <c r="E175" s="159" t="s">
        <v>1</v>
      </c>
      <c r="F175" s="160" t="s">
        <v>173</v>
      </c>
      <c r="H175" s="161">
        <v>1.6</v>
      </c>
      <c r="I175" s="162"/>
      <c r="J175" s="162"/>
      <c r="M175" s="158"/>
      <c r="N175" s="163"/>
      <c r="X175" s="164"/>
      <c r="AT175" s="159" t="s">
        <v>168</v>
      </c>
      <c r="AU175" s="159" t="s">
        <v>89</v>
      </c>
      <c r="AV175" s="14" t="s">
        <v>166</v>
      </c>
      <c r="AW175" s="14" t="s">
        <v>5</v>
      </c>
      <c r="AX175" s="14" t="s">
        <v>83</v>
      </c>
      <c r="AY175" s="159" t="s">
        <v>160</v>
      </c>
    </row>
    <row r="176" spans="2:65" s="11" customFormat="1" ht="22.9" customHeight="1">
      <c r="B176" s="117"/>
      <c r="D176" s="118" t="s">
        <v>77</v>
      </c>
      <c r="E176" s="128" t="s">
        <v>194</v>
      </c>
      <c r="F176" s="128" t="s">
        <v>220</v>
      </c>
      <c r="I176" s="120"/>
      <c r="J176" s="120"/>
      <c r="K176" s="129">
        <f>BK176</f>
        <v>0</v>
      </c>
      <c r="M176" s="117"/>
      <c r="N176" s="122"/>
      <c r="Q176" s="123">
        <f>SUM(Q177:Q245)</f>
        <v>0</v>
      </c>
      <c r="R176" s="123">
        <f>SUM(R177:R245)</f>
        <v>0</v>
      </c>
      <c r="T176" s="124">
        <f>SUM(T177:T245)</f>
        <v>0</v>
      </c>
      <c r="V176" s="124">
        <f>SUM(V177:V245)</f>
        <v>14.545898000000001</v>
      </c>
      <c r="X176" s="125">
        <f>SUM(X177:X245)</f>
        <v>0</v>
      </c>
      <c r="AR176" s="118" t="s">
        <v>83</v>
      </c>
      <c r="AT176" s="126" t="s">
        <v>77</v>
      </c>
      <c r="AU176" s="126" t="s">
        <v>83</v>
      </c>
      <c r="AY176" s="118" t="s">
        <v>160</v>
      </c>
      <c r="BK176" s="127">
        <f>SUM(BK177:BK245)</f>
        <v>0</v>
      </c>
    </row>
    <row r="177" spans="2:65" s="1" customFormat="1" ht="24">
      <c r="B177" s="31"/>
      <c r="C177" s="130" t="s">
        <v>221</v>
      </c>
      <c r="D177" s="130" t="s">
        <v>162</v>
      </c>
      <c r="E177" s="131" t="s">
        <v>222</v>
      </c>
      <c r="F177" s="132" t="s">
        <v>223</v>
      </c>
      <c r="G177" s="133" t="s">
        <v>87</v>
      </c>
      <c r="H177" s="134">
        <v>10.63</v>
      </c>
      <c r="I177" s="135"/>
      <c r="J177" s="135"/>
      <c r="K177" s="136">
        <f>ROUND(P177*H177,2)</f>
        <v>0</v>
      </c>
      <c r="L177" s="132" t="s">
        <v>165</v>
      </c>
      <c r="M177" s="31"/>
      <c r="N177" s="137" t="s">
        <v>1</v>
      </c>
      <c r="O177" s="138" t="s">
        <v>41</v>
      </c>
      <c r="P177" s="139">
        <f>I177+J177</f>
        <v>0</v>
      </c>
      <c r="Q177" s="139">
        <f>ROUND(I177*H177,2)</f>
        <v>0</v>
      </c>
      <c r="R177" s="139">
        <f>ROUND(J177*H177,2)</f>
        <v>0</v>
      </c>
      <c r="T177" s="140">
        <f>S177*H177</f>
        <v>0</v>
      </c>
      <c r="U177" s="140">
        <v>4.3800000000000002E-3</v>
      </c>
      <c r="V177" s="140">
        <f>U177*H177</f>
        <v>4.6559400000000008E-2</v>
      </c>
      <c r="W177" s="140">
        <v>0</v>
      </c>
      <c r="X177" s="141">
        <f>W177*H177</f>
        <v>0</v>
      </c>
      <c r="AR177" s="142" t="s">
        <v>166</v>
      </c>
      <c r="AT177" s="142" t="s">
        <v>162</v>
      </c>
      <c r="AU177" s="142" t="s">
        <v>89</v>
      </c>
      <c r="AY177" s="16" t="s">
        <v>160</v>
      </c>
      <c r="BE177" s="143">
        <f>IF(O177="základní",K177,0)</f>
        <v>0</v>
      </c>
      <c r="BF177" s="143">
        <f>IF(O177="snížená",K177,0)</f>
        <v>0</v>
      </c>
      <c r="BG177" s="143">
        <f>IF(O177="zákl. přenesená",K177,0)</f>
        <v>0</v>
      </c>
      <c r="BH177" s="143">
        <f>IF(O177="sníž. přenesená",K177,0)</f>
        <v>0</v>
      </c>
      <c r="BI177" s="143">
        <f>IF(O177="nulová",K177,0)</f>
        <v>0</v>
      </c>
      <c r="BJ177" s="16" t="s">
        <v>83</v>
      </c>
      <c r="BK177" s="143">
        <f>ROUND(P177*H177,2)</f>
        <v>0</v>
      </c>
      <c r="BL177" s="16" t="s">
        <v>166</v>
      </c>
      <c r="BM177" s="142" t="s">
        <v>224</v>
      </c>
    </row>
    <row r="178" spans="2:65" s="13" customFormat="1">
      <c r="B178" s="151"/>
      <c r="D178" s="145" t="s">
        <v>168</v>
      </c>
      <c r="E178" s="152" t="s">
        <v>1</v>
      </c>
      <c r="F178" s="153" t="s">
        <v>225</v>
      </c>
      <c r="H178" s="154">
        <v>10.63</v>
      </c>
      <c r="I178" s="155"/>
      <c r="J178" s="155"/>
      <c r="M178" s="151"/>
      <c r="N178" s="156"/>
      <c r="X178" s="157"/>
      <c r="AT178" s="152" t="s">
        <v>168</v>
      </c>
      <c r="AU178" s="152" t="s">
        <v>89</v>
      </c>
      <c r="AV178" s="13" t="s">
        <v>89</v>
      </c>
      <c r="AW178" s="13" t="s">
        <v>5</v>
      </c>
      <c r="AX178" s="13" t="s">
        <v>78</v>
      </c>
      <c r="AY178" s="152" t="s">
        <v>160</v>
      </c>
    </row>
    <row r="179" spans="2:65" s="14" customFormat="1">
      <c r="B179" s="158"/>
      <c r="D179" s="145" t="s">
        <v>168</v>
      </c>
      <c r="E179" s="159" t="s">
        <v>1</v>
      </c>
      <c r="F179" s="160" t="s">
        <v>173</v>
      </c>
      <c r="H179" s="161">
        <v>10.63</v>
      </c>
      <c r="I179" s="162"/>
      <c r="J179" s="162"/>
      <c r="M179" s="158"/>
      <c r="N179" s="163"/>
      <c r="X179" s="164"/>
      <c r="AT179" s="159" t="s">
        <v>168</v>
      </c>
      <c r="AU179" s="159" t="s">
        <v>89</v>
      </c>
      <c r="AV179" s="14" t="s">
        <v>166</v>
      </c>
      <c r="AW179" s="14" t="s">
        <v>5</v>
      </c>
      <c r="AX179" s="14" t="s">
        <v>83</v>
      </c>
      <c r="AY179" s="159" t="s">
        <v>160</v>
      </c>
    </row>
    <row r="180" spans="2:65" s="1" customFormat="1" ht="24.2" customHeight="1">
      <c r="B180" s="31"/>
      <c r="C180" s="130" t="s">
        <v>9</v>
      </c>
      <c r="D180" s="130" t="s">
        <v>162</v>
      </c>
      <c r="E180" s="131" t="s">
        <v>226</v>
      </c>
      <c r="F180" s="132" t="s">
        <v>227</v>
      </c>
      <c r="G180" s="133" t="s">
        <v>87</v>
      </c>
      <c r="H180" s="134">
        <v>13.695</v>
      </c>
      <c r="I180" s="135"/>
      <c r="J180" s="135"/>
      <c r="K180" s="136">
        <f>ROUND(P180*H180,2)</f>
        <v>0</v>
      </c>
      <c r="L180" s="132" t="s">
        <v>165</v>
      </c>
      <c r="M180" s="31"/>
      <c r="N180" s="137" t="s">
        <v>1</v>
      </c>
      <c r="O180" s="138" t="s">
        <v>41</v>
      </c>
      <c r="P180" s="139">
        <f>I180+J180</f>
        <v>0</v>
      </c>
      <c r="Q180" s="139">
        <f>ROUND(I180*H180,2)</f>
        <v>0</v>
      </c>
      <c r="R180" s="139">
        <f>ROUND(J180*H180,2)</f>
        <v>0</v>
      </c>
      <c r="T180" s="140">
        <f>S180*H180</f>
        <v>0</v>
      </c>
      <c r="U180" s="140">
        <v>2.5999999999999998E-4</v>
      </c>
      <c r="V180" s="140">
        <f>U180*H180</f>
        <v>3.5607E-3</v>
      </c>
      <c r="W180" s="140">
        <v>0</v>
      </c>
      <c r="X180" s="141">
        <f>W180*H180</f>
        <v>0</v>
      </c>
      <c r="AR180" s="142" t="s">
        <v>166</v>
      </c>
      <c r="AT180" s="142" t="s">
        <v>162</v>
      </c>
      <c r="AU180" s="142" t="s">
        <v>89</v>
      </c>
      <c r="AY180" s="16" t="s">
        <v>160</v>
      </c>
      <c r="BE180" s="143">
        <f>IF(O180="základní",K180,0)</f>
        <v>0</v>
      </c>
      <c r="BF180" s="143">
        <f>IF(O180="snížená",K180,0)</f>
        <v>0</v>
      </c>
      <c r="BG180" s="143">
        <f>IF(O180="zákl. přenesená",K180,0)</f>
        <v>0</v>
      </c>
      <c r="BH180" s="143">
        <f>IF(O180="sníž. přenesená",K180,0)</f>
        <v>0</v>
      </c>
      <c r="BI180" s="143">
        <f>IF(O180="nulová",K180,0)</f>
        <v>0</v>
      </c>
      <c r="BJ180" s="16" t="s">
        <v>83</v>
      </c>
      <c r="BK180" s="143">
        <f>ROUND(P180*H180,2)</f>
        <v>0</v>
      </c>
      <c r="BL180" s="16" t="s">
        <v>166</v>
      </c>
      <c r="BM180" s="142" t="s">
        <v>228</v>
      </c>
    </row>
    <row r="181" spans="2:65" s="13" customFormat="1">
      <c r="B181" s="151"/>
      <c r="D181" s="145" t="s">
        <v>168</v>
      </c>
      <c r="E181" s="152" t="s">
        <v>1</v>
      </c>
      <c r="F181" s="153" t="s">
        <v>229</v>
      </c>
      <c r="H181" s="154">
        <v>6.859</v>
      </c>
      <c r="I181" s="155"/>
      <c r="J181" s="155"/>
      <c r="M181" s="151"/>
      <c r="N181" s="156"/>
      <c r="X181" s="157"/>
      <c r="AT181" s="152" t="s">
        <v>168</v>
      </c>
      <c r="AU181" s="152" t="s">
        <v>89</v>
      </c>
      <c r="AV181" s="13" t="s">
        <v>89</v>
      </c>
      <c r="AW181" s="13" t="s">
        <v>5</v>
      </c>
      <c r="AX181" s="13" t="s">
        <v>78</v>
      </c>
      <c r="AY181" s="152" t="s">
        <v>160</v>
      </c>
    </row>
    <row r="182" spans="2:65" s="13" customFormat="1">
      <c r="B182" s="151"/>
      <c r="D182" s="145" t="s">
        <v>168</v>
      </c>
      <c r="E182" s="152" t="s">
        <v>1</v>
      </c>
      <c r="F182" s="153" t="s">
        <v>230</v>
      </c>
      <c r="H182" s="154">
        <v>5.1020000000000003</v>
      </c>
      <c r="I182" s="155"/>
      <c r="J182" s="155"/>
      <c r="M182" s="151"/>
      <c r="N182" s="156"/>
      <c r="X182" s="157"/>
      <c r="AT182" s="152" t="s">
        <v>168</v>
      </c>
      <c r="AU182" s="152" t="s">
        <v>89</v>
      </c>
      <c r="AV182" s="13" t="s">
        <v>89</v>
      </c>
      <c r="AW182" s="13" t="s">
        <v>5</v>
      </c>
      <c r="AX182" s="13" t="s">
        <v>78</v>
      </c>
      <c r="AY182" s="152" t="s">
        <v>160</v>
      </c>
    </row>
    <row r="183" spans="2:65" s="13" customFormat="1">
      <c r="B183" s="151"/>
      <c r="D183" s="145" t="s">
        <v>168</v>
      </c>
      <c r="E183" s="152" t="s">
        <v>1</v>
      </c>
      <c r="F183" s="153" t="s">
        <v>231</v>
      </c>
      <c r="H183" s="154">
        <v>1.0940000000000001</v>
      </c>
      <c r="I183" s="155"/>
      <c r="J183" s="155"/>
      <c r="M183" s="151"/>
      <c r="N183" s="156"/>
      <c r="X183" s="157"/>
      <c r="AT183" s="152" t="s">
        <v>168</v>
      </c>
      <c r="AU183" s="152" t="s">
        <v>89</v>
      </c>
      <c r="AV183" s="13" t="s">
        <v>89</v>
      </c>
      <c r="AW183" s="13" t="s">
        <v>5</v>
      </c>
      <c r="AX183" s="13" t="s">
        <v>78</v>
      </c>
      <c r="AY183" s="152" t="s">
        <v>160</v>
      </c>
    </row>
    <row r="184" spans="2:65" s="13" customFormat="1">
      <c r="B184" s="151"/>
      <c r="D184" s="145" t="s">
        <v>168</v>
      </c>
      <c r="E184" s="152" t="s">
        <v>1</v>
      </c>
      <c r="F184" s="153" t="s">
        <v>232</v>
      </c>
      <c r="H184" s="154">
        <v>0.64</v>
      </c>
      <c r="I184" s="155"/>
      <c r="J184" s="155"/>
      <c r="M184" s="151"/>
      <c r="N184" s="156"/>
      <c r="X184" s="157"/>
      <c r="AT184" s="152" t="s">
        <v>168</v>
      </c>
      <c r="AU184" s="152" t="s">
        <v>89</v>
      </c>
      <c r="AV184" s="13" t="s">
        <v>89</v>
      </c>
      <c r="AW184" s="13" t="s">
        <v>5</v>
      </c>
      <c r="AX184" s="13" t="s">
        <v>78</v>
      </c>
      <c r="AY184" s="152" t="s">
        <v>160</v>
      </c>
    </row>
    <row r="185" spans="2:65" s="14" customFormat="1">
      <c r="B185" s="158"/>
      <c r="D185" s="145" t="s">
        <v>168</v>
      </c>
      <c r="E185" s="159" t="s">
        <v>1</v>
      </c>
      <c r="F185" s="160" t="s">
        <v>173</v>
      </c>
      <c r="H185" s="161">
        <v>13.695</v>
      </c>
      <c r="I185" s="162"/>
      <c r="J185" s="162"/>
      <c r="M185" s="158"/>
      <c r="N185" s="163"/>
      <c r="X185" s="164"/>
      <c r="AT185" s="159" t="s">
        <v>168</v>
      </c>
      <c r="AU185" s="159" t="s">
        <v>89</v>
      </c>
      <c r="AV185" s="14" t="s">
        <v>166</v>
      </c>
      <c r="AW185" s="14" t="s">
        <v>5</v>
      </c>
      <c r="AX185" s="14" t="s">
        <v>83</v>
      </c>
      <c r="AY185" s="159" t="s">
        <v>160</v>
      </c>
    </row>
    <row r="186" spans="2:65" s="1" customFormat="1" ht="24.2" customHeight="1">
      <c r="B186" s="31"/>
      <c r="C186" s="130" t="s">
        <v>233</v>
      </c>
      <c r="D186" s="130" t="s">
        <v>162</v>
      </c>
      <c r="E186" s="131" t="s">
        <v>234</v>
      </c>
      <c r="F186" s="132" t="s">
        <v>235</v>
      </c>
      <c r="G186" s="133" t="s">
        <v>87</v>
      </c>
      <c r="H186" s="134">
        <v>13.695</v>
      </c>
      <c r="I186" s="135"/>
      <c r="J186" s="135"/>
      <c r="K186" s="136">
        <f>ROUND(P186*H186,2)</f>
        <v>0</v>
      </c>
      <c r="L186" s="132" t="s">
        <v>165</v>
      </c>
      <c r="M186" s="31"/>
      <c r="N186" s="137" t="s">
        <v>1</v>
      </c>
      <c r="O186" s="138" t="s">
        <v>41</v>
      </c>
      <c r="P186" s="139">
        <f>I186+J186</f>
        <v>0</v>
      </c>
      <c r="Q186" s="139">
        <f>ROUND(I186*H186,2)</f>
        <v>0</v>
      </c>
      <c r="R186" s="139">
        <f>ROUND(J186*H186,2)</f>
        <v>0</v>
      </c>
      <c r="T186" s="140">
        <f>S186*H186</f>
        <v>0</v>
      </c>
      <c r="U186" s="140">
        <v>2.0480000000000002E-2</v>
      </c>
      <c r="V186" s="140">
        <f>U186*H186</f>
        <v>0.28047360000000005</v>
      </c>
      <c r="W186" s="140">
        <v>0</v>
      </c>
      <c r="X186" s="141">
        <f>W186*H186</f>
        <v>0</v>
      </c>
      <c r="AR186" s="142" t="s">
        <v>166</v>
      </c>
      <c r="AT186" s="142" t="s">
        <v>162</v>
      </c>
      <c r="AU186" s="142" t="s">
        <v>89</v>
      </c>
      <c r="AY186" s="16" t="s">
        <v>160</v>
      </c>
      <c r="BE186" s="143">
        <f>IF(O186="základní",K186,0)</f>
        <v>0</v>
      </c>
      <c r="BF186" s="143">
        <f>IF(O186="snížená",K186,0)</f>
        <v>0</v>
      </c>
      <c r="BG186" s="143">
        <f>IF(O186="zákl. přenesená",K186,0)</f>
        <v>0</v>
      </c>
      <c r="BH186" s="143">
        <f>IF(O186="sníž. přenesená",K186,0)</f>
        <v>0</v>
      </c>
      <c r="BI186" s="143">
        <f>IF(O186="nulová",K186,0)</f>
        <v>0</v>
      </c>
      <c r="BJ186" s="16" t="s">
        <v>83</v>
      </c>
      <c r="BK186" s="143">
        <f>ROUND(P186*H186,2)</f>
        <v>0</v>
      </c>
      <c r="BL186" s="16" t="s">
        <v>166</v>
      </c>
      <c r="BM186" s="142" t="s">
        <v>236</v>
      </c>
    </row>
    <row r="187" spans="2:65" s="12" customFormat="1">
      <c r="B187" s="144"/>
      <c r="D187" s="145" t="s">
        <v>168</v>
      </c>
      <c r="E187" s="146" t="s">
        <v>1</v>
      </c>
      <c r="F187" s="147" t="s">
        <v>237</v>
      </c>
      <c r="H187" s="146" t="s">
        <v>1</v>
      </c>
      <c r="I187" s="148"/>
      <c r="J187" s="148"/>
      <c r="M187" s="144"/>
      <c r="N187" s="149"/>
      <c r="X187" s="150"/>
      <c r="AT187" s="146" t="s">
        <v>168</v>
      </c>
      <c r="AU187" s="146" t="s">
        <v>89</v>
      </c>
      <c r="AV187" s="12" t="s">
        <v>83</v>
      </c>
      <c r="AW187" s="12" t="s">
        <v>5</v>
      </c>
      <c r="AX187" s="12" t="s">
        <v>78</v>
      </c>
      <c r="AY187" s="146" t="s">
        <v>160</v>
      </c>
    </row>
    <row r="188" spans="2:65" s="13" customFormat="1">
      <c r="B188" s="151"/>
      <c r="D188" s="145" t="s">
        <v>168</v>
      </c>
      <c r="E188" s="152" t="s">
        <v>1</v>
      </c>
      <c r="F188" s="153" t="s">
        <v>229</v>
      </c>
      <c r="H188" s="154">
        <v>6.859</v>
      </c>
      <c r="I188" s="155"/>
      <c r="J188" s="155"/>
      <c r="M188" s="151"/>
      <c r="N188" s="156"/>
      <c r="X188" s="157"/>
      <c r="AT188" s="152" t="s">
        <v>168</v>
      </c>
      <c r="AU188" s="152" t="s">
        <v>89</v>
      </c>
      <c r="AV188" s="13" t="s">
        <v>89</v>
      </c>
      <c r="AW188" s="13" t="s">
        <v>5</v>
      </c>
      <c r="AX188" s="13" t="s">
        <v>78</v>
      </c>
      <c r="AY188" s="152" t="s">
        <v>160</v>
      </c>
    </row>
    <row r="189" spans="2:65" s="13" customFormat="1">
      <c r="B189" s="151"/>
      <c r="D189" s="145" t="s">
        <v>168</v>
      </c>
      <c r="E189" s="152" t="s">
        <v>1</v>
      </c>
      <c r="F189" s="153" t="s">
        <v>230</v>
      </c>
      <c r="H189" s="154">
        <v>5.1020000000000003</v>
      </c>
      <c r="I189" s="155"/>
      <c r="J189" s="155"/>
      <c r="M189" s="151"/>
      <c r="N189" s="156"/>
      <c r="X189" s="157"/>
      <c r="AT189" s="152" t="s">
        <v>168</v>
      </c>
      <c r="AU189" s="152" t="s">
        <v>89</v>
      </c>
      <c r="AV189" s="13" t="s">
        <v>89</v>
      </c>
      <c r="AW189" s="13" t="s">
        <v>5</v>
      </c>
      <c r="AX189" s="13" t="s">
        <v>78</v>
      </c>
      <c r="AY189" s="152" t="s">
        <v>160</v>
      </c>
    </row>
    <row r="190" spans="2:65" s="13" customFormat="1">
      <c r="B190" s="151"/>
      <c r="D190" s="145" t="s">
        <v>168</v>
      </c>
      <c r="E190" s="152" t="s">
        <v>1</v>
      </c>
      <c r="F190" s="153" t="s">
        <v>231</v>
      </c>
      <c r="H190" s="154">
        <v>1.0940000000000001</v>
      </c>
      <c r="I190" s="155"/>
      <c r="J190" s="155"/>
      <c r="M190" s="151"/>
      <c r="N190" s="156"/>
      <c r="X190" s="157"/>
      <c r="AT190" s="152" t="s">
        <v>168</v>
      </c>
      <c r="AU190" s="152" t="s">
        <v>89</v>
      </c>
      <c r="AV190" s="13" t="s">
        <v>89</v>
      </c>
      <c r="AW190" s="13" t="s">
        <v>5</v>
      </c>
      <c r="AX190" s="13" t="s">
        <v>78</v>
      </c>
      <c r="AY190" s="152" t="s">
        <v>160</v>
      </c>
    </row>
    <row r="191" spans="2:65" s="13" customFormat="1">
      <c r="B191" s="151"/>
      <c r="D191" s="145" t="s">
        <v>168</v>
      </c>
      <c r="E191" s="152" t="s">
        <v>1</v>
      </c>
      <c r="F191" s="153" t="s">
        <v>232</v>
      </c>
      <c r="H191" s="154">
        <v>0.64</v>
      </c>
      <c r="I191" s="155"/>
      <c r="J191" s="155"/>
      <c r="M191" s="151"/>
      <c r="N191" s="156"/>
      <c r="X191" s="157"/>
      <c r="AT191" s="152" t="s">
        <v>168</v>
      </c>
      <c r="AU191" s="152" t="s">
        <v>89</v>
      </c>
      <c r="AV191" s="13" t="s">
        <v>89</v>
      </c>
      <c r="AW191" s="13" t="s">
        <v>5</v>
      </c>
      <c r="AX191" s="13" t="s">
        <v>78</v>
      </c>
      <c r="AY191" s="152" t="s">
        <v>160</v>
      </c>
    </row>
    <row r="192" spans="2:65" s="14" customFormat="1">
      <c r="B192" s="158"/>
      <c r="D192" s="145" t="s">
        <v>168</v>
      </c>
      <c r="E192" s="159" t="s">
        <v>1</v>
      </c>
      <c r="F192" s="160" t="s">
        <v>173</v>
      </c>
      <c r="H192" s="161">
        <v>13.695</v>
      </c>
      <c r="I192" s="162"/>
      <c r="J192" s="162"/>
      <c r="M192" s="158"/>
      <c r="N192" s="163"/>
      <c r="X192" s="164"/>
      <c r="AT192" s="159" t="s">
        <v>168</v>
      </c>
      <c r="AU192" s="159" t="s">
        <v>89</v>
      </c>
      <c r="AV192" s="14" t="s">
        <v>166</v>
      </c>
      <c r="AW192" s="14" t="s">
        <v>5</v>
      </c>
      <c r="AX192" s="14" t="s">
        <v>83</v>
      </c>
      <c r="AY192" s="159" t="s">
        <v>160</v>
      </c>
    </row>
    <row r="193" spans="2:65" s="1" customFormat="1" ht="33" customHeight="1">
      <c r="B193" s="31"/>
      <c r="C193" s="130" t="s">
        <v>238</v>
      </c>
      <c r="D193" s="130" t="s">
        <v>162</v>
      </c>
      <c r="E193" s="131" t="s">
        <v>239</v>
      </c>
      <c r="F193" s="132" t="s">
        <v>240</v>
      </c>
      <c r="G193" s="133" t="s">
        <v>87</v>
      </c>
      <c r="H193" s="134">
        <v>13.695</v>
      </c>
      <c r="I193" s="135"/>
      <c r="J193" s="135"/>
      <c r="K193" s="136">
        <f>ROUND(P193*H193,2)</f>
        <v>0</v>
      </c>
      <c r="L193" s="132" t="s">
        <v>165</v>
      </c>
      <c r="M193" s="31"/>
      <c r="N193" s="137" t="s">
        <v>1</v>
      </c>
      <c r="O193" s="138" t="s">
        <v>41</v>
      </c>
      <c r="P193" s="139">
        <f>I193+J193</f>
        <v>0</v>
      </c>
      <c r="Q193" s="139">
        <f>ROUND(I193*H193,2)</f>
        <v>0</v>
      </c>
      <c r="R193" s="139">
        <f>ROUND(J193*H193,2)</f>
        <v>0</v>
      </c>
      <c r="T193" s="140">
        <f>S193*H193</f>
        <v>0</v>
      </c>
      <c r="U193" s="140">
        <v>7.9000000000000008E-3</v>
      </c>
      <c r="V193" s="140">
        <f>U193*H193</f>
        <v>0.10819050000000001</v>
      </c>
      <c r="W193" s="140">
        <v>0</v>
      </c>
      <c r="X193" s="141">
        <f>W193*H193</f>
        <v>0</v>
      </c>
      <c r="AR193" s="142" t="s">
        <v>166</v>
      </c>
      <c r="AT193" s="142" t="s">
        <v>162</v>
      </c>
      <c r="AU193" s="142" t="s">
        <v>89</v>
      </c>
      <c r="AY193" s="16" t="s">
        <v>160</v>
      </c>
      <c r="BE193" s="143">
        <f>IF(O193="základní",K193,0)</f>
        <v>0</v>
      </c>
      <c r="BF193" s="143">
        <f>IF(O193="snížená",K193,0)</f>
        <v>0</v>
      </c>
      <c r="BG193" s="143">
        <f>IF(O193="zákl. přenesená",K193,0)</f>
        <v>0</v>
      </c>
      <c r="BH193" s="143">
        <f>IF(O193="sníž. přenesená",K193,0)</f>
        <v>0</v>
      </c>
      <c r="BI193" s="143">
        <f>IF(O193="nulová",K193,0)</f>
        <v>0</v>
      </c>
      <c r="BJ193" s="16" t="s">
        <v>83</v>
      </c>
      <c r="BK193" s="143">
        <f>ROUND(P193*H193,2)</f>
        <v>0</v>
      </c>
      <c r="BL193" s="16" t="s">
        <v>166</v>
      </c>
      <c r="BM193" s="142" t="s">
        <v>241</v>
      </c>
    </row>
    <row r="194" spans="2:65" s="12" customFormat="1">
      <c r="B194" s="144"/>
      <c r="D194" s="145" t="s">
        <v>168</v>
      </c>
      <c r="E194" s="146" t="s">
        <v>1</v>
      </c>
      <c r="F194" s="147" t="s">
        <v>237</v>
      </c>
      <c r="H194" s="146" t="s">
        <v>1</v>
      </c>
      <c r="I194" s="148"/>
      <c r="J194" s="148"/>
      <c r="M194" s="144"/>
      <c r="N194" s="149"/>
      <c r="X194" s="150"/>
      <c r="AT194" s="146" t="s">
        <v>168</v>
      </c>
      <c r="AU194" s="146" t="s">
        <v>89</v>
      </c>
      <c r="AV194" s="12" t="s">
        <v>83</v>
      </c>
      <c r="AW194" s="12" t="s">
        <v>5</v>
      </c>
      <c r="AX194" s="12" t="s">
        <v>78</v>
      </c>
      <c r="AY194" s="146" t="s">
        <v>160</v>
      </c>
    </row>
    <row r="195" spans="2:65" s="13" customFormat="1">
      <c r="B195" s="151"/>
      <c r="D195" s="145" t="s">
        <v>168</v>
      </c>
      <c r="E195" s="152" t="s">
        <v>1</v>
      </c>
      <c r="F195" s="153" t="s">
        <v>229</v>
      </c>
      <c r="H195" s="154">
        <v>6.859</v>
      </c>
      <c r="I195" s="155"/>
      <c r="J195" s="155"/>
      <c r="M195" s="151"/>
      <c r="N195" s="156"/>
      <c r="X195" s="157"/>
      <c r="AT195" s="152" t="s">
        <v>168</v>
      </c>
      <c r="AU195" s="152" t="s">
        <v>89</v>
      </c>
      <c r="AV195" s="13" t="s">
        <v>89</v>
      </c>
      <c r="AW195" s="13" t="s">
        <v>5</v>
      </c>
      <c r="AX195" s="13" t="s">
        <v>78</v>
      </c>
      <c r="AY195" s="152" t="s">
        <v>160</v>
      </c>
    </row>
    <row r="196" spans="2:65" s="13" customFormat="1">
      <c r="B196" s="151"/>
      <c r="D196" s="145" t="s">
        <v>168</v>
      </c>
      <c r="E196" s="152" t="s">
        <v>1</v>
      </c>
      <c r="F196" s="153" t="s">
        <v>230</v>
      </c>
      <c r="H196" s="154">
        <v>5.1020000000000003</v>
      </c>
      <c r="I196" s="155"/>
      <c r="J196" s="155"/>
      <c r="M196" s="151"/>
      <c r="N196" s="156"/>
      <c r="X196" s="157"/>
      <c r="AT196" s="152" t="s">
        <v>168</v>
      </c>
      <c r="AU196" s="152" t="s">
        <v>89</v>
      </c>
      <c r="AV196" s="13" t="s">
        <v>89</v>
      </c>
      <c r="AW196" s="13" t="s">
        <v>5</v>
      </c>
      <c r="AX196" s="13" t="s">
        <v>78</v>
      </c>
      <c r="AY196" s="152" t="s">
        <v>160</v>
      </c>
    </row>
    <row r="197" spans="2:65" s="13" customFormat="1">
      <c r="B197" s="151"/>
      <c r="D197" s="145" t="s">
        <v>168</v>
      </c>
      <c r="E197" s="152" t="s">
        <v>1</v>
      </c>
      <c r="F197" s="153" t="s">
        <v>231</v>
      </c>
      <c r="H197" s="154">
        <v>1.0940000000000001</v>
      </c>
      <c r="I197" s="155"/>
      <c r="J197" s="155"/>
      <c r="M197" s="151"/>
      <c r="N197" s="156"/>
      <c r="X197" s="157"/>
      <c r="AT197" s="152" t="s">
        <v>168</v>
      </c>
      <c r="AU197" s="152" t="s">
        <v>89</v>
      </c>
      <c r="AV197" s="13" t="s">
        <v>89</v>
      </c>
      <c r="AW197" s="13" t="s">
        <v>5</v>
      </c>
      <c r="AX197" s="13" t="s">
        <v>78</v>
      </c>
      <c r="AY197" s="152" t="s">
        <v>160</v>
      </c>
    </row>
    <row r="198" spans="2:65" s="13" customFormat="1">
      <c r="B198" s="151"/>
      <c r="D198" s="145" t="s">
        <v>168</v>
      </c>
      <c r="E198" s="152" t="s">
        <v>1</v>
      </c>
      <c r="F198" s="153" t="s">
        <v>232</v>
      </c>
      <c r="H198" s="154">
        <v>0.64</v>
      </c>
      <c r="I198" s="155"/>
      <c r="J198" s="155"/>
      <c r="M198" s="151"/>
      <c r="N198" s="156"/>
      <c r="X198" s="157"/>
      <c r="AT198" s="152" t="s">
        <v>168</v>
      </c>
      <c r="AU198" s="152" t="s">
        <v>89</v>
      </c>
      <c r="AV198" s="13" t="s">
        <v>89</v>
      </c>
      <c r="AW198" s="13" t="s">
        <v>5</v>
      </c>
      <c r="AX198" s="13" t="s">
        <v>78</v>
      </c>
      <c r="AY198" s="152" t="s">
        <v>160</v>
      </c>
    </row>
    <row r="199" spans="2:65" s="14" customFormat="1">
      <c r="B199" s="158"/>
      <c r="D199" s="145" t="s">
        <v>168</v>
      </c>
      <c r="E199" s="159" t="s">
        <v>1</v>
      </c>
      <c r="F199" s="160" t="s">
        <v>173</v>
      </c>
      <c r="H199" s="161">
        <v>13.695</v>
      </c>
      <c r="I199" s="162"/>
      <c r="J199" s="162"/>
      <c r="M199" s="158"/>
      <c r="N199" s="163"/>
      <c r="X199" s="164"/>
      <c r="AT199" s="159" t="s">
        <v>168</v>
      </c>
      <c r="AU199" s="159" t="s">
        <v>89</v>
      </c>
      <c r="AV199" s="14" t="s">
        <v>166</v>
      </c>
      <c r="AW199" s="14" t="s">
        <v>5</v>
      </c>
      <c r="AX199" s="14" t="s">
        <v>83</v>
      </c>
      <c r="AY199" s="159" t="s">
        <v>160</v>
      </c>
    </row>
    <row r="200" spans="2:65" s="1" customFormat="1" ht="24.2" customHeight="1">
      <c r="B200" s="31"/>
      <c r="C200" s="130" t="s">
        <v>242</v>
      </c>
      <c r="D200" s="130" t="s">
        <v>162</v>
      </c>
      <c r="E200" s="131" t="s">
        <v>243</v>
      </c>
      <c r="F200" s="132" t="s">
        <v>244</v>
      </c>
      <c r="G200" s="133" t="s">
        <v>87</v>
      </c>
      <c r="H200" s="134">
        <v>10.63</v>
      </c>
      <c r="I200" s="135"/>
      <c r="J200" s="135"/>
      <c r="K200" s="136">
        <f>ROUND(P200*H200,2)</f>
        <v>0</v>
      </c>
      <c r="L200" s="132" t="s">
        <v>165</v>
      </c>
      <c r="M200" s="31"/>
      <c r="N200" s="137" t="s">
        <v>1</v>
      </c>
      <c r="O200" s="138" t="s">
        <v>41</v>
      </c>
      <c r="P200" s="139">
        <f>I200+J200</f>
        <v>0</v>
      </c>
      <c r="Q200" s="139">
        <f>ROUND(I200*H200,2)</f>
        <v>0</v>
      </c>
      <c r="R200" s="139">
        <f>ROUND(J200*H200,2)</f>
        <v>0</v>
      </c>
      <c r="T200" s="140">
        <f>S200*H200</f>
        <v>0</v>
      </c>
      <c r="U200" s="140">
        <v>1.3999999999999999E-4</v>
      </c>
      <c r="V200" s="140">
        <f>U200*H200</f>
        <v>1.4882000000000001E-3</v>
      </c>
      <c r="W200" s="140">
        <v>0</v>
      </c>
      <c r="X200" s="141">
        <f>W200*H200</f>
        <v>0</v>
      </c>
      <c r="AR200" s="142" t="s">
        <v>166</v>
      </c>
      <c r="AT200" s="142" t="s">
        <v>162</v>
      </c>
      <c r="AU200" s="142" t="s">
        <v>89</v>
      </c>
      <c r="AY200" s="16" t="s">
        <v>160</v>
      </c>
      <c r="BE200" s="143">
        <f>IF(O200="základní",K200,0)</f>
        <v>0</v>
      </c>
      <c r="BF200" s="143">
        <f>IF(O200="snížená",K200,0)</f>
        <v>0</v>
      </c>
      <c r="BG200" s="143">
        <f>IF(O200="zákl. přenesená",K200,0)</f>
        <v>0</v>
      </c>
      <c r="BH200" s="143">
        <f>IF(O200="sníž. přenesená",K200,0)</f>
        <v>0</v>
      </c>
      <c r="BI200" s="143">
        <f>IF(O200="nulová",K200,0)</f>
        <v>0</v>
      </c>
      <c r="BJ200" s="16" t="s">
        <v>83</v>
      </c>
      <c r="BK200" s="143">
        <f>ROUND(P200*H200,2)</f>
        <v>0</v>
      </c>
      <c r="BL200" s="16" t="s">
        <v>166</v>
      </c>
      <c r="BM200" s="142" t="s">
        <v>245</v>
      </c>
    </row>
    <row r="201" spans="2:65" s="13" customFormat="1">
      <c r="B201" s="151"/>
      <c r="D201" s="145" t="s">
        <v>168</v>
      </c>
      <c r="E201" s="152" t="s">
        <v>1</v>
      </c>
      <c r="F201" s="153" t="s">
        <v>225</v>
      </c>
      <c r="H201" s="154">
        <v>10.63</v>
      </c>
      <c r="I201" s="155"/>
      <c r="J201" s="155"/>
      <c r="M201" s="151"/>
      <c r="N201" s="156"/>
      <c r="X201" s="157"/>
      <c r="AT201" s="152" t="s">
        <v>168</v>
      </c>
      <c r="AU201" s="152" t="s">
        <v>89</v>
      </c>
      <c r="AV201" s="13" t="s">
        <v>89</v>
      </c>
      <c r="AW201" s="13" t="s">
        <v>5</v>
      </c>
      <c r="AX201" s="13" t="s">
        <v>78</v>
      </c>
      <c r="AY201" s="152" t="s">
        <v>160</v>
      </c>
    </row>
    <row r="202" spans="2:65" s="14" customFormat="1">
      <c r="B202" s="158"/>
      <c r="D202" s="145" t="s">
        <v>168</v>
      </c>
      <c r="E202" s="159" t="s">
        <v>1</v>
      </c>
      <c r="F202" s="160" t="s">
        <v>173</v>
      </c>
      <c r="H202" s="161">
        <v>10.63</v>
      </c>
      <c r="I202" s="162"/>
      <c r="J202" s="162"/>
      <c r="M202" s="158"/>
      <c r="N202" s="163"/>
      <c r="X202" s="164"/>
      <c r="AT202" s="159" t="s">
        <v>168</v>
      </c>
      <c r="AU202" s="159" t="s">
        <v>89</v>
      </c>
      <c r="AV202" s="14" t="s">
        <v>166</v>
      </c>
      <c r="AW202" s="14" t="s">
        <v>5</v>
      </c>
      <c r="AX202" s="14" t="s">
        <v>83</v>
      </c>
      <c r="AY202" s="159" t="s">
        <v>160</v>
      </c>
    </row>
    <row r="203" spans="2:65" s="1" customFormat="1" ht="37.9" customHeight="1">
      <c r="B203" s="31"/>
      <c r="C203" s="130" t="s">
        <v>246</v>
      </c>
      <c r="D203" s="130" t="s">
        <v>162</v>
      </c>
      <c r="E203" s="131" t="s">
        <v>247</v>
      </c>
      <c r="F203" s="132" t="s">
        <v>248</v>
      </c>
      <c r="G203" s="133" t="s">
        <v>87</v>
      </c>
      <c r="H203" s="134">
        <v>3.85</v>
      </c>
      <c r="I203" s="135"/>
      <c r="J203" s="135"/>
      <c r="K203" s="136">
        <f>ROUND(P203*H203,2)</f>
        <v>0</v>
      </c>
      <c r="L203" s="132" t="s">
        <v>165</v>
      </c>
      <c r="M203" s="31"/>
      <c r="N203" s="137" t="s">
        <v>1</v>
      </c>
      <c r="O203" s="138" t="s">
        <v>41</v>
      </c>
      <c r="P203" s="139">
        <f>I203+J203</f>
        <v>0</v>
      </c>
      <c r="Q203" s="139">
        <f>ROUND(I203*H203,2)</f>
        <v>0</v>
      </c>
      <c r="R203" s="139">
        <f>ROUND(J203*H203,2)</f>
        <v>0</v>
      </c>
      <c r="T203" s="140">
        <f>S203*H203</f>
        <v>0</v>
      </c>
      <c r="U203" s="140">
        <v>8.0000000000000007E-5</v>
      </c>
      <c r="V203" s="140">
        <f>U203*H203</f>
        <v>3.0800000000000001E-4</v>
      </c>
      <c r="W203" s="140">
        <v>0</v>
      </c>
      <c r="X203" s="141">
        <f>W203*H203</f>
        <v>0</v>
      </c>
      <c r="AR203" s="142" t="s">
        <v>166</v>
      </c>
      <c r="AT203" s="142" t="s">
        <v>162</v>
      </c>
      <c r="AU203" s="142" t="s">
        <v>89</v>
      </c>
      <c r="AY203" s="16" t="s">
        <v>160</v>
      </c>
      <c r="BE203" s="143">
        <f>IF(O203="základní",K203,0)</f>
        <v>0</v>
      </c>
      <c r="BF203" s="143">
        <f>IF(O203="snížená",K203,0)</f>
        <v>0</v>
      </c>
      <c r="BG203" s="143">
        <f>IF(O203="zákl. přenesená",K203,0)</f>
        <v>0</v>
      </c>
      <c r="BH203" s="143">
        <f>IF(O203="sníž. přenesená",K203,0)</f>
        <v>0</v>
      </c>
      <c r="BI203" s="143">
        <f>IF(O203="nulová",K203,0)</f>
        <v>0</v>
      </c>
      <c r="BJ203" s="16" t="s">
        <v>83</v>
      </c>
      <c r="BK203" s="143">
        <f>ROUND(P203*H203,2)</f>
        <v>0</v>
      </c>
      <c r="BL203" s="16" t="s">
        <v>166</v>
      </c>
      <c r="BM203" s="142" t="s">
        <v>249</v>
      </c>
    </row>
    <row r="204" spans="2:65" s="13" customFormat="1">
      <c r="B204" s="151"/>
      <c r="D204" s="145" t="s">
        <v>168</v>
      </c>
      <c r="E204" s="152" t="s">
        <v>1</v>
      </c>
      <c r="F204" s="153" t="s">
        <v>250</v>
      </c>
      <c r="H204" s="154">
        <v>3.85</v>
      </c>
      <c r="I204" s="155"/>
      <c r="J204" s="155"/>
      <c r="M204" s="151"/>
      <c r="N204" s="156"/>
      <c r="X204" s="157"/>
      <c r="AT204" s="152" t="s">
        <v>168</v>
      </c>
      <c r="AU204" s="152" t="s">
        <v>89</v>
      </c>
      <c r="AV204" s="13" t="s">
        <v>89</v>
      </c>
      <c r="AW204" s="13" t="s">
        <v>5</v>
      </c>
      <c r="AX204" s="13" t="s">
        <v>78</v>
      </c>
      <c r="AY204" s="152" t="s">
        <v>160</v>
      </c>
    </row>
    <row r="205" spans="2:65" s="14" customFormat="1">
      <c r="B205" s="158"/>
      <c r="D205" s="145" t="s">
        <v>168</v>
      </c>
      <c r="E205" s="159" t="s">
        <v>1</v>
      </c>
      <c r="F205" s="160" t="s">
        <v>173</v>
      </c>
      <c r="H205" s="161">
        <v>3.85</v>
      </c>
      <c r="I205" s="162"/>
      <c r="J205" s="162"/>
      <c r="M205" s="158"/>
      <c r="N205" s="163"/>
      <c r="X205" s="164"/>
      <c r="AT205" s="159" t="s">
        <v>168</v>
      </c>
      <c r="AU205" s="159" t="s">
        <v>89</v>
      </c>
      <c r="AV205" s="14" t="s">
        <v>166</v>
      </c>
      <c r="AW205" s="14" t="s">
        <v>5</v>
      </c>
      <c r="AX205" s="14" t="s">
        <v>83</v>
      </c>
      <c r="AY205" s="159" t="s">
        <v>160</v>
      </c>
    </row>
    <row r="206" spans="2:65" s="1" customFormat="1" ht="44.25" customHeight="1">
      <c r="B206" s="31"/>
      <c r="C206" s="130" t="s">
        <v>251</v>
      </c>
      <c r="D206" s="130" t="s">
        <v>162</v>
      </c>
      <c r="E206" s="131" t="s">
        <v>252</v>
      </c>
      <c r="F206" s="132" t="s">
        <v>253</v>
      </c>
      <c r="G206" s="133" t="s">
        <v>100</v>
      </c>
      <c r="H206" s="134">
        <v>11</v>
      </c>
      <c r="I206" s="135"/>
      <c r="J206" s="135"/>
      <c r="K206" s="136">
        <f>ROUND(P206*H206,2)</f>
        <v>0</v>
      </c>
      <c r="L206" s="132" t="s">
        <v>1</v>
      </c>
      <c r="M206" s="31"/>
      <c r="N206" s="137" t="s">
        <v>1</v>
      </c>
      <c r="O206" s="138" t="s">
        <v>41</v>
      </c>
      <c r="P206" s="139">
        <f>I206+J206</f>
        <v>0</v>
      </c>
      <c r="Q206" s="139">
        <f>ROUND(I206*H206,2)</f>
        <v>0</v>
      </c>
      <c r="R206" s="139">
        <f>ROUND(J206*H206,2)</f>
        <v>0</v>
      </c>
      <c r="T206" s="140">
        <f>S206*H206</f>
        <v>0</v>
      </c>
      <c r="U206" s="140">
        <v>2.6700000000000001E-3</v>
      </c>
      <c r="V206" s="140">
        <f>U206*H206</f>
        <v>2.937E-2</v>
      </c>
      <c r="W206" s="140">
        <v>0</v>
      </c>
      <c r="X206" s="141">
        <f>W206*H206</f>
        <v>0</v>
      </c>
      <c r="AR206" s="142" t="s">
        <v>166</v>
      </c>
      <c r="AT206" s="142" t="s">
        <v>162</v>
      </c>
      <c r="AU206" s="142" t="s">
        <v>89</v>
      </c>
      <c r="AY206" s="16" t="s">
        <v>160</v>
      </c>
      <c r="BE206" s="143">
        <f>IF(O206="základní",K206,0)</f>
        <v>0</v>
      </c>
      <c r="BF206" s="143">
        <f>IF(O206="snížená",K206,0)</f>
        <v>0</v>
      </c>
      <c r="BG206" s="143">
        <f>IF(O206="zákl. přenesená",K206,0)</f>
        <v>0</v>
      </c>
      <c r="BH206" s="143">
        <f>IF(O206="sníž. přenesená",K206,0)</f>
        <v>0</v>
      </c>
      <c r="BI206" s="143">
        <f>IF(O206="nulová",K206,0)</f>
        <v>0</v>
      </c>
      <c r="BJ206" s="16" t="s">
        <v>83</v>
      </c>
      <c r="BK206" s="143">
        <f>ROUND(P206*H206,2)</f>
        <v>0</v>
      </c>
      <c r="BL206" s="16" t="s">
        <v>166</v>
      </c>
      <c r="BM206" s="142" t="s">
        <v>254</v>
      </c>
    </row>
    <row r="207" spans="2:65" s="13" customFormat="1">
      <c r="B207" s="151"/>
      <c r="D207" s="145" t="s">
        <v>168</v>
      </c>
      <c r="E207" s="152" t="s">
        <v>1</v>
      </c>
      <c r="F207" s="153" t="s">
        <v>255</v>
      </c>
      <c r="H207" s="154">
        <v>11</v>
      </c>
      <c r="I207" s="155"/>
      <c r="J207" s="155"/>
      <c r="M207" s="151"/>
      <c r="N207" s="156"/>
      <c r="X207" s="157"/>
      <c r="AT207" s="152" t="s">
        <v>168</v>
      </c>
      <c r="AU207" s="152" t="s">
        <v>89</v>
      </c>
      <c r="AV207" s="13" t="s">
        <v>89</v>
      </c>
      <c r="AW207" s="13" t="s">
        <v>5</v>
      </c>
      <c r="AX207" s="13" t="s">
        <v>78</v>
      </c>
      <c r="AY207" s="152" t="s">
        <v>160</v>
      </c>
    </row>
    <row r="208" spans="2:65" s="14" customFormat="1">
      <c r="B208" s="158"/>
      <c r="D208" s="145" t="s">
        <v>168</v>
      </c>
      <c r="E208" s="159" t="s">
        <v>1</v>
      </c>
      <c r="F208" s="160" t="s">
        <v>173</v>
      </c>
      <c r="H208" s="161">
        <v>11</v>
      </c>
      <c r="I208" s="162"/>
      <c r="J208" s="162"/>
      <c r="M208" s="158"/>
      <c r="N208" s="163"/>
      <c r="X208" s="164"/>
      <c r="AT208" s="159" t="s">
        <v>168</v>
      </c>
      <c r="AU208" s="159" t="s">
        <v>89</v>
      </c>
      <c r="AV208" s="14" t="s">
        <v>166</v>
      </c>
      <c r="AW208" s="14" t="s">
        <v>5</v>
      </c>
      <c r="AX208" s="14" t="s">
        <v>83</v>
      </c>
      <c r="AY208" s="159" t="s">
        <v>160</v>
      </c>
    </row>
    <row r="209" spans="2:65" s="1" customFormat="1" ht="24.2" customHeight="1">
      <c r="B209" s="31"/>
      <c r="C209" s="165" t="s">
        <v>256</v>
      </c>
      <c r="D209" s="165" t="s">
        <v>211</v>
      </c>
      <c r="E209" s="166" t="s">
        <v>257</v>
      </c>
      <c r="F209" s="167" t="s">
        <v>258</v>
      </c>
      <c r="G209" s="168" t="s">
        <v>87</v>
      </c>
      <c r="H209" s="169">
        <v>4.2350000000000003</v>
      </c>
      <c r="I209" s="170"/>
      <c r="J209" s="171"/>
      <c r="K209" s="172">
        <f>ROUND(P209*H209,2)</f>
        <v>0</v>
      </c>
      <c r="L209" s="167" t="s">
        <v>165</v>
      </c>
      <c r="M209" s="173"/>
      <c r="N209" s="174" t="s">
        <v>1</v>
      </c>
      <c r="O209" s="138" t="s">
        <v>41</v>
      </c>
      <c r="P209" s="139">
        <f>I209+J209</f>
        <v>0</v>
      </c>
      <c r="Q209" s="139">
        <f>ROUND(I209*H209,2)</f>
        <v>0</v>
      </c>
      <c r="R209" s="139">
        <f>ROUND(J209*H209,2)</f>
        <v>0</v>
      </c>
      <c r="T209" s="140">
        <f>S209*H209</f>
        <v>0</v>
      </c>
      <c r="U209" s="140">
        <v>4.1000000000000003E-3</v>
      </c>
      <c r="V209" s="140">
        <f>U209*H209</f>
        <v>1.7363500000000004E-2</v>
      </c>
      <c r="W209" s="140">
        <v>0</v>
      </c>
      <c r="X209" s="141">
        <f>W209*H209</f>
        <v>0</v>
      </c>
      <c r="AR209" s="142" t="s">
        <v>205</v>
      </c>
      <c r="AT209" s="142" t="s">
        <v>211</v>
      </c>
      <c r="AU209" s="142" t="s">
        <v>89</v>
      </c>
      <c r="AY209" s="16" t="s">
        <v>160</v>
      </c>
      <c r="BE209" s="143">
        <f>IF(O209="základní",K209,0)</f>
        <v>0</v>
      </c>
      <c r="BF209" s="143">
        <f>IF(O209="snížená",K209,0)</f>
        <v>0</v>
      </c>
      <c r="BG209" s="143">
        <f>IF(O209="zákl. přenesená",K209,0)</f>
        <v>0</v>
      </c>
      <c r="BH209" s="143">
        <f>IF(O209="sníž. přenesená",K209,0)</f>
        <v>0</v>
      </c>
      <c r="BI209" s="143">
        <f>IF(O209="nulová",K209,0)</f>
        <v>0</v>
      </c>
      <c r="BJ209" s="16" t="s">
        <v>83</v>
      </c>
      <c r="BK209" s="143">
        <f>ROUND(P209*H209,2)</f>
        <v>0</v>
      </c>
      <c r="BL209" s="16" t="s">
        <v>166</v>
      </c>
      <c r="BM209" s="142" t="s">
        <v>259</v>
      </c>
    </row>
    <row r="210" spans="2:65" s="13" customFormat="1">
      <c r="B210" s="151"/>
      <c r="D210" s="145" t="s">
        <v>168</v>
      </c>
      <c r="E210" s="152" t="s">
        <v>1</v>
      </c>
      <c r="F210" s="153" t="s">
        <v>260</v>
      </c>
      <c r="H210" s="154">
        <v>3.85</v>
      </c>
      <c r="I210" s="155"/>
      <c r="J210" s="155"/>
      <c r="M210" s="151"/>
      <c r="N210" s="156"/>
      <c r="X210" s="157"/>
      <c r="AT210" s="152" t="s">
        <v>168</v>
      </c>
      <c r="AU210" s="152" t="s">
        <v>89</v>
      </c>
      <c r="AV210" s="13" t="s">
        <v>89</v>
      </c>
      <c r="AW210" s="13" t="s">
        <v>5</v>
      </c>
      <c r="AX210" s="13" t="s">
        <v>78</v>
      </c>
      <c r="AY210" s="152" t="s">
        <v>160</v>
      </c>
    </row>
    <row r="211" spans="2:65" s="14" customFormat="1">
      <c r="B211" s="158"/>
      <c r="D211" s="145" t="s">
        <v>168</v>
      </c>
      <c r="E211" s="159" t="s">
        <v>1</v>
      </c>
      <c r="F211" s="160" t="s">
        <v>173</v>
      </c>
      <c r="H211" s="161">
        <v>3.85</v>
      </c>
      <c r="I211" s="162"/>
      <c r="J211" s="162"/>
      <c r="M211" s="158"/>
      <c r="N211" s="163"/>
      <c r="X211" s="164"/>
      <c r="AT211" s="159" t="s">
        <v>168</v>
      </c>
      <c r="AU211" s="159" t="s">
        <v>89</v>
      </c>
      <c r="AV211" s="14" t="s">
        <v>166</v>
      </c>
      <c r="AW211" s="14" t="s">
        <v>5</v>
      </c>
      <c r="AX211" s="14" t="s">
        <v>83</v>
      </c>
      <c r="AY211" s="159" t="s">
        <v>160</v>
      </c>
    </row>
    <row r="212" spans="2:65" s="13" customFormat="1">
      <c r="B212" s="151"/>
      <c r="D212" s="145" t="s">
        <v>168</v>
      </c>
      <c r="F212" s="153" t="s">
        <v>261</v>
      </c>
      <c r="H212" s="154">
        <v>4.2350000000000003</v>
      </c>
      <c r="I212" s="155"/>
      <c r="J212" s="155"/>
      <c r="M212" s="151"/>
      <c r="N212" s="156"/>
      <c r="X212" s="157"/>
      <c r="AT212" s="152" t="s">
        <v>168</v>
      </c>
      <c r="AU212" s="152" t="s">
        <v>89</v>
      </c>
      <c r="AV212" s="13" t="s">
        <v>89</v>
      </c>
      <c r="AW212" s="13" t="s">
        <v>4</v>
      </c>
      <c r="AX212" s="13" t="s">
        <v>83</v>
      </c>
      <c r="AY212" s="152" t="s">
        <v>160</v>
      </c>
    </row>
    <row r="213" spans="2:65" s="1" customFormat="1" ht="24.2" customHeight="1">
      <c r="B213" s="31"/>
      <c r="C213" s="130" t="s">
        <v>262</v>
      </c>
      <c r="D213" s="130" t="s">
        <v>162</v>
      </c>
      <c r="E213" s="131" t="s">
        <v>263</v>
      </c>
      <c r="F213" s="132" t="s">
        <v>264</v>
      </c>
      <c r="G213" s="133" t="s">
        <v>87</v>
      </c>
      <c r="H213" s="134">
        <v>10.63</v>
      </c>
      <c r="I213" s="135"/>
      <c r="J213" s="135"/>
      <c r="K213" s="136">
        <f>ROUND(P213*H213,2)</f>
        <v>0</v>
      </c>
      <c r="L213" s="132" t="s">
        <v>165</v>
      </c>
      <c r="M213" s="31"/>
      <c r="N213" s="137" t="s">
        <v>1</v>
      </c>
      <c r="O213" s="138" t="s">
        <v>41</v>
      </c>
      <c r="P213" s="139">
        <f>I213+J213</f>
        <v>0</v>
      </c>
      <c r="Q213" s="139">
        <f>ROUND(I213*H213,2)</f>
        <v>0</v>
      </c>
      <c r="R213" s="139">
        <f>ROUND(J213*H213,2)</f>
        <v>0</v>
      </c>
      <c r="T213" s="140">
        <f>S213*H213</f>
        <v>0</v>
      </c>
      <c r="U213" s="140">
        <v>2.8500000000000001E-3</v>
      </c>
      <c r="V213" s="140">
        <f>U213*H213</f>
        <v>3.0295500000000003E-2</v>
      </c>
      <c r="W213" s="140">
        <v>0</v>
      </c>
      <c r="X213" s="141">
        <f>W213*H213</f>
        <v>0</v>
      </c>
      <c r="AR213" s="142" t="s">
        <v>166</v>
      </c>
      <c r="AT213" s="142" t="s">
        <v>162</v>
      </c>
      <c r="AU213" s="142" t="s">
        <v>89</v>
      </c>
      <c r="AY213" s="16" t="s">
        <v>160</v>
      </c>
      <c r="BE213" s="143">
        <f>IF(O213="základní",K213,0)</f>
        <v>0</v>
      </c>
      <c r="BF213" s="143">
        <f>IF(O213="snížená",K213,0)</f>
        <v>0</v>
      </c>
      <c r="BG213" s="143">
        <f>IF(O213="zákl. přenesená",K213,0)</f>
        <v>0</v>
      </c>
      <c r="BH213" s="143">
        <f>IF(O213="sníž. přenesená",K213,0)</f>
        <v>0</v>
      </c>
      <c r="BI213" s="143">
        <f>IF(O213="nulová",K213,0)</f>
        <v>0</v>
      </c>
      <c r="BJ213" s="16" t="s">
        <v>83</v>
      </c>
      <c r="BK213" s="143">
        <f>ROUND(P213*H213,2)</f>
        <v>0</v>
      </c>
      <c r="BL213" s="16" t="s">
        <v>166</v>
      </c>
      <c r="BM213" s="142" t="s">
        <v>265</v>
      </c>
    </row>
    <row r="214" spans="2:65" s="13" customFormat="1">
      <c r="B214" s="151"/>
      <c r="D214" s="145" t="s">
        <v>168</v>
      </c>
      <c r="E214" s="152" t="s">
        <v>1</v>
      </c>
      <c r="F214" s="153" t="s">
        <v>225</v>
      </c>
      <c r="H214" s="154">
        <v>10.63</v>
      </c>
      <c r="I214" s="155"/>
      <c r="J214" s="155"/>
      <c r="M214" s="151"/>
      <c r="N214" s="156"/>
      <c r="X214" s="157"/>
      <c r="AT214" s="152" t="s">
        <v>168</v>
      </c>
      <c r="AU214" s="152" t="s">
        <v>89</v>
      </c>
      <c r="AV214" s="13" t="s">
        <v>89</v>
      </c>
      <c r="AW214" s="13" t="s">
        <v>5</v>
      </c>
      <c r="AX214" s="13" t="s">
        <v>78</v>
      </c>
      <c r="AY214" s="152" t="s">
        <v>160</v>
      </c>
    </row>
    <row r="215" spans="2:65" s="14" customFormat="1">
      <c r="B215" s="158"/>
      <c r="D215" s="145" t="s">
        <v>168</v>
      </c>
      <c r="E215" s="159" t="s">
        <v>1</v>
      </c>
      <c r="F215" s="160" t="s">
        <v>173</v>
      </c>
      <c r="H215" s="161">
        <v>10.63</v>
      </c>
      <c r="I215" s="162"/>
      <c r="J215" s="162"/>
      <c r="M215" s="158"/>
      <c r="N215" s="163"/>
      <c r="X215" s="164"/>
      <c r="AT215" s="159" t="s">
        <v>168</v>
      </c>
      <c r="AU215" s="159" t="s">
        <v>89</v>
      </c>
      <c r="AV215" s="14" t="s">
        <v>166</v>
      </c>
      <c r="AW215" s="14" t="s">
        <v>5</v>
      </c>
      <c r="AX215" s="14" t="s">
        <v>83</v>
      </c>
      <c r="AY215" s="159" t="s">
        <v>160</v>
      </c>
    </row>
    <row r="216" spans="2:65" s="1" customFormat="1" ht="24.2" customHeight="1">
      <c r="B216" s="31"/>
      <c r="C216" s="130" t="s">
        <v>266</v>
      </c>
      <c r="D216" s="130" t="s">
        <v>162</v>
      </c>
      <c r="E216" s="131" t="s">
        <v>267</v>
      </c>
      <c r="F216" s="132" t="s">
        <v>268</v>
      </c>
      <c r="G216" s="133" t="s">
        <v>87</v>
      </c>
      <c r="H216" s="134">
        <v>95.795000000000002</v>
      </c>
      <c r="I216" s="135"/>
      <c r="J216" s="135"/>
      <c r="K216" s="136">
        <f>ROUND(P216*H216,2)</f>
        <v>0</v>
      </c>
      <c r="L216" s="132" t="s">
        <v>165</v>
      </c>
      <c r="M216" s="31"/>
      <c r="N216" s="137" t="s">
        <v>1</v>
      </c>
      <c r="O216" s="138" t="s">
        <v>41</v>
      </c>
      <c r="P216" s="139">
        <f>I216+J216</f>
        <v>0</v>
      </c>
      <c r="Q216" s="139">
        <f>ROUND(I216*H216,2)</f>
        <v>0</v>
      </c>
      <c r="R216" s="139">
        <f>ROUND(J216*H216,2)</f>
        <v>0</v>
      </c>
      <c r="T216" s="140">
        <f>S216*H216</f>
        <v>0</v>
      </c>
      <c r="U216" s="140">
        <v>0</v>
      </c>
      <c r="V216" s="140">
        <f>U216*H216</f>
        <v>0</v>
      </c>
      <c r="W216" s="140">
        <v>0</v>
      </c>
      <c r="X216" s="141">
        <f>W216*H216</f>
        <v>0</v>
      </c>
      <c r="AR216" s="142" t="s">
        <v>166</v>
      </c>
      <c r="AT216" s="142" t="s">
        <v>162</v>
      </c>
      <c r="AU216" s="142" t="s">
        <v>89</v>
      </c>
      <c r="AY216" s="16" t="s">
        <v>160</v>
      </c>
      <c r="BE216" s="143">
        <f>IF(O216="základní",K216,0)</f>
        <v>0</v>
      </c>
      <c r="BF216" s="143">
        <f>IF(O216="snížená",K216,0)</f>
        <v>0</v>
      </c>
      <c r="BG216" s="143">
        <f>IF(O216="zákl. přenesená",K216,0)</f>
        <v>0</v>
      </c>
      <c r="BH216" s="143">
        <f>IF(O216="sníž. přenesená",K216,0)</f>
        <v>0</v>
      </c>
      <c r="BI216" s="143">
        <f>IF(O216="nulová",K216,0)</f>
        <v>0</v>
      </c>
      <c r="BJ216" s="16" t="s">
        <v>83</v>
      </c>
      <c r="BK216" s="143">
        <f>ROUND(P216*H216,2)</f>
        <v>0</v>
      </c>
      <c r="BL216" s="16" t="s">
        <v>166</v>
      </c>
      <c r="BM216" s="142" t="s">
        <v>269</v>
      </c>
    </row>
    <row r="217" spans="2:65" s="13" customFormat="1">
      <c r="B217" s="151"/>
      <c r="D217" s="145" t="s">
        <v>168</v>
      </c>
      <c r="E217" s="152" t="s">
        <v>1</v>
      </c>
      <c r="F217" s="153" t="s">
        <v>270</v>
      </c>
      <c r="H217" s="154">
        <v>74.594999999999999</v>
      </c>
      <c r="I217" s="155"/>
      <c r="J217" s="155"/>
      <c r="M217" s="151"/>
      <c r="N217" s="156"/>
      <c r="X217" s="157"/>
      <c r="AT217" s="152" t="s">
        <v>168</v>
      </c>
      <c r="AU217" s="152" t="s">
        <v>89</v>
      </c>
      <c r="AV217" s="13" t="s">
        <v>89</v>
      </c>
      <c r="AW217" s="13" t="s">
        <v>5</v>
      </c>
      <c r="AX217" s="13" t="s">
        <v>78</v>
      </c>
      <c r="AY217" s="152" t="s">
        <v>160</v>
      </c>
    </row>
    <row r="218" spans="2:65" s="12" customFormat="1">
      <c r="B218" s="144"/>
      <c r="D218" s="145" t="s">
        <v>168</v>
      </c>
      <c r="E218" s="146" t="s">
        <v>1</v>
      </c>
      <c r="F218" s="147" t="s">
        <v>237</v>
      </c>
      <c r="H218" s="146" t="s">
        <v>1</v>
      </c>
      <c r="I218" s="148"/>
      <c r="J218" s="148"/>
      <c r="M218" s="144"/>
      <c r="N218" s="149"/>
      <c r="X218" s="150"/>
      <c r="AT218" s="146" t="s">
        <v>168</v>
      </c>
      <c r="AU218" s="146" t="s">
        <v>89</v>
      </c>
      <c r="AV218" s="12" t="s">
        <v>83</v>
      </c>
      <c r="AW218" s="12" t="s">
        <v>5</v>
      </c>
      <c r="AX218" s="12" t="s">
        <v>78</v>
      </c>
      <c r="AY218" s="146" t="s">
        <v>160</v>
      </c>
    </row>
    <row r="219" spans="2:65" s="13" customFormat="1">
      <c r="B219" s="151"/>
      <c r="D219" s="145" t="s">
        <v>168</v>
      </c>
      <c r="E219" s="152" t="s">
        <v>1</v>
      </c>
      <c r="F219" s="153" t="s">
        <v>229</v>
      </c>
      <c r="H219" s="154">
        <v>6.859</v>
      </c>
      <c r="I219" s="155"/>
      <c r="J219" s="155"/>
      <c r="M219" s="151"/>
      <c r="N219" s="156"/>
      <c r="X219" s="157"/>
      <c r="AT219" s="152" t="s">
        <v>168</v>
      </c>
      <c r="AU219" s="152" t="s">
        <v>89</v>
      </c>
      <c r="AV219" s="13" t="s">
        <v>89</v>
      </c>
      <c r="AW219" s="13" t="s">
        <v>5</v>
      </c>
      <c r="AX219" s="13" t="s">
        <v>78</v>
      </c>
      <c r="AY219" s="152" t="s">
        <v>160</v>
      </c>
    </row>
    <row r="220" spans="2:65" s="13" customFormat="1">
      <c r="B220" s="151"/>
      <c r="D220" s="145" t="s">
        <v>168</v>
      </c>
      <c r="E220" s="152" t="s">
        <v>1</v>
      </c>
      <c r="F220" s="153" t="s">
        <v>271</v>
      </c>
      <c r="H220" s="154">
        <v>12.606999999999999</v>
      </c>
      <c r="I220" s="155"/>
      <c r="J220" s="155"/>
      <c r="M220" s="151"/>
      <c r="N220" s="156"/>
      <c r="X220" s="157"/>
      <c r="AT220" s="152" t="s">
        <v>168</v>
      </c>
      <c r="AU220" s="152" t="s">
        <v>89</v>
      </c>
      <c r="AV220" s="13" t="s">
        <v>89</v>
      </c>
      <c r="AW220" s="13" t="s">
        <v>5</v>
      </c>
      <c r="AX220" s="13" t="s">
        <v>78</v>
      </c>
      <c r="AY220" s="152" t="s">
        <v>160</v>
      </c>
    </row>
    <row r="221" spans="2:65" s="13" customFormat="1">
      <c r="B221" s="151"/>
      <c r="D221" s="145" t="s">
        <v>168</v>
      </c>
      <c r="E221" s="152" t="s">
        <v>1</v>
      </c>
      <c r="F221" s="153" t="s">
        <v>231</v>
      </c>
      <c r="H221" s="154">
        <v>1.0940000000000001</v>
      </c>
      <c r="I221" s="155"/>
      <c r="J221" s="155"/>
      <c r="M221" s="151"/>
      <c r="N221" s="156"/>
      <c r="X221" s="157"/>
      <c r="AT221" s="152" t="s">
        <v>168</v>
      </c>
      <c r="AU221" s="152" t="s">
        <v>89</v>
      </c>
      <c r="AV221" s="13" t="s">
        <v>89</v>
      </c>
      <c r="AW221" s="13" t="s">
        <v>5</v>
      </c>
      <c r="AX221" s="13" t="s">
        <v>78</v>
      </c>
      <c r="AY221" s="152" t="s">
        <v>160</v>
      </c>
    </row>
    <row r="222" spans="2:65" s="13" customFormat="1">
      <c r="B222" s="151"/>
      <c r="D222" s="145" t="s">
        <v>168</v>
      </c>
      <c r="E222" s="152" t="s">
        <v>1</v>
      </c>
      <c r="F222" s="153" t="s">
        <v>232</v>
      </c>
      <c r="H222" s="154">
        <v>0.64</v>
      </c>
      <c r="I222" s="155"/>
      <c r="J222" s="155"/>
      <c r="M222" s="151"/>
      <c r="N222" s="156"/>
      <c r="X222" s="157"/>
      <c r="AT222" s="152" t="s">
        <v>168</v>
      </c>
      <c r="AU222" s="152" t="s">
        <v>89</v>
      </c>
      <c r="AV222" s="13" t="s">
        <v>89</v>
      </c>
      <c r="AW222" s="13" t="s">
        <v>5</v>
      </c>
      <c r="AX222" s="13" t="s">
        <v>78</v>
      </c>
      <c r="AY222" s="152" t="s">
        <v>160</v>
      </c>
    </row>
    <row r="223" spans="2:65" s="14" customFormat="1">
      <c r="B223" s="158"/>
      <c r="D223" s="145" t="s">
        <v>168</v>
      </c>
      <c r="E223" s="159" t="s">
        <v>1</v>
      </c>
      <c r="F223" s="160" t="s">
        <v>173</v>
      </c>
      <c r="H223" s="161">
        <v>95.795000000000002</v>
      </c>
      <c r="I223" s="162"/>
      <c r="J223" s="162"/>
      <c r="M223" s="158"/>
      <c r="N223" s="163"/>
      <c r="X223" s="164"/>
      <c r="AT223" s="159" t="s">
        <v>168</v>
      </c>
      <c r="AU223" s="159" t="s">
        <v>89</v>
      </c>
      <c r="AV223" s="14" t="s">
        <v>166</v>
      </c>
      <c r="AW223" s="14" t="s">
        <v>5</v>
      </c>
      <c r="AX223" s="14" t="s">
        <v>83</v>
      </c>
      <c r="AY223" s="159" t="s">
        <v>160</v>
      </c>
    </row>
    <row r="224" spans="2:65" s="1" customFormat="1" ht="24.2" customHeight="1">
      <c r="B224" s="31"/>
      <c r="C224" s="130" t="s">
        <v>8</v>
      </c>
      <c r="D224" s="130" t="s">
        <v>162</v>
      </c>
      <c r="E224" s="131" t="s">
        <v>272</v>
      </c>
      <c r="F224" s="132" t="s">
        <v>273</v>
      </c>
      <c r="G224" s="133" t="s">
        <v>87</v>
      </c>
      <c r="H224" s="134">
        <v>82.1</v>
      </c>
      <c r="I224" s="135"/>
      <c r="J224" s="135"/>
      <c r="K224" s="136">
        <f>ROUND(P224*H224,2)</f>
        <v>0</v>
      </c>
      <c r="L224" s="132" t="s">
        <v>165</v>
      </c>
      <c r="M224" s="31"/>
      <c r="N224" s="137" t="s">
        <v>1</v>
      </c>
      <c r="O224" s="138" t="s">
        <v>41</v>
      </c>
      <c r="P224" s="139">
        <f>I224+J224</f>
        <v>0</v>
      </c>
      <c r="Q224" s="139">
        <f>ROUND(I224*H224,2)</f>
        <v>0</v>
      </c>
      <c r="R224" s="139">
        <f>ROUND(J224*H224,2)</f>
        <v>0</v>
      </c>
      <c r="T224" s="140">
        <f>S224*H224</f>
        <v>0</v>
      </c>
      <c r="U224" s="140">
        <v>7.4260000000000007E-2</v>
      </c>
      <c r="V224" s="140">
        <f>U224*H224</f>
        <v>6.0967460000000004</v>
      </c>
      <c r="W224" s="140">
        <v>0</v>
      </c>
      <c r="X224" s="141">
        <f>W224*H224</f>
        <v>0</v>
      </c>
      <c r="AR224" s="142" t="s">
        <v>166</v>
      </c>
      <c r="AT224" s="142" t="s">
        <v>162</v>
      </c>
      <c r="AU224" s="142" t="s">
        <v>89</v>
      </c>
      <c r="AY224" s="16" t="s">
        <v>160</v>
      </c>
      <c r="BE224" s="143">
        <f>IF(O224="základní",K224,0)</f>
        <v>0</v>
      </c>
      <c r="BF224" s="143">
        <f>IF(O224="snížená",K224,0)</f>
        <v>0</v>
      </c>
      <c r="BG224" s="143">
        <f>IF(O224="zákl. přenesená",K224,0)</f>
        <v>0</v>
      </c>
      <c r="BH224" s="143">
        <f>IF(O224="sníž. přenesená",K224,0)</f>
        <v>0</v>
      </c>
      <c r="BI224" s="143">
        <f>IF(O224="nulová",K224,0)</f>
        <v>0</v>
      </c>
      <c r="BJ224" s="16" t="s">
        <v>83</v>
      </c>
      <c r="BK224" s="143">
        <f>ROUND(P224*H224,2)</f>
        <v>0</v>
      </c>
      <c r="BL224" s="16" t="s">
        <v>166</v>
      </c>
      <c r="BM224" s="142" t="s">
        <v>274</v>
      </c>
    </row>
    <row r="225" spans="2:65" s="13" customFormat="1">
      <c r="B225" s="151"/>
      <c r="D225" s="145" t="s">
        <v>168</v>
      </c>
      <c r="E225" s="152" t="s">
        <v>1</v>
      </c>
      <c r="F225" s="153" t="s">
        <v>270</v>
      </c>
      <c r="H225" s="154">
        <v>74.594999999999999</v>
      </c>
      <c r="I225" s="155"/>
      <c r="J225" s="155"/>
      <c r="M225" s="151"/>
      <c r="N225" s="156"/>
      <c r="X225" s="157"/>
      <c r="AT225" s="152" t="s">
        <v>168</v>
      </c>
      <c r="AU225" s="152" t="s">
        <v>89</v>
      </c>
      <c r="AV225" s="13" t="s">
        <v>89</v>
      </c>
      <c r="AW225" s="13" t="s">
        <v>5</v>
      </c>
      <c r="AX225" s="13" t="s">
        <v>78</v>
      </c>
      <c r="AY225" s="152" t="s">
        <v>160</v>
      </c>
    </row>
    <row r="226" spans="2:65" s="12" customFormat="1">
      <c r="B226" s="144"/>
      <c r="D226" s="145" t="s">
        <v>168</v>
      </c>
      <c r="E226" s="146" t="s">
        <v>1</v>
      </c>
      <c r="F226" s="147" t="s">
        <v>237</v>
      </c>
      <c r="H226" s="146" t="s">
        <v>1</v>
      </c>
      <c r="I226" s="148"/>
      <c r="J226" s="148"/>
      <c r="M226" s="144"/>
      <c r="N226" s="149"/>
      <c r="X226" s="150"/>
      <c r="AT226" s="146" t="s">
        <v>168</v>
      </c>
      <c r="AU226" s="146" t="s">
        <v>89</v>
      </c>
      <c r="AV226" s="12" t="s">
        <v>83</v>
      </c>
      <c r="AW226" s="12" t="s">
        <v>5</v>
      </c>
      <c r="AX226" s="12" t="s">
        <v>78</v>
      </c>
      <c r="AY226" s="146" t="s">
        <v>160</v>
      </c>
    </row>
    <row r="227" spans="2:65" s="13" customFormat="1">
      <c r="B227" s="151"/>
      <c r="D227" s="145" t="s">
        <v>168</v>
      </c>
      <c r="E227" s="152" t="s">
        <v>1</v>
      </c>
      <c r="F227" s="153" t="s">
        <v>275</v>
      </c>
      <c r="H227" s="154">
        <v>7.5049999999999999</v>
      </c>
      <c r="I227" s="155"/>
      <c r="J227" s="155"/>
      <c r="M227" s="151"/>
      <c r="N227" s="156"/>
      <c r="X227" s="157"/>
      <c r="AT227" s="152" t="s">
        <v>168</v>
      </c>
      <c r="AU227" s="152" t="s">
        <v>89</v>
      </c>
      <c r="AV227" s="13" t="s">
        <v>89</v>
      </c>
      <c r="AW227" s="13" t="s">
        <v>5</v>
      </c>
      <c r="AX227" s="13" t="s">
        <v>78</v>
      </c>
      <c r="AY227" s="152" t="s">
        <v>160</v>
      </c>
    </row>
    <row r="228" spans="2:65" s="14" customFormat="1">
      <c r="B228" s="158"/>
      <c r="D228" s="145" t="s">
        <v>168</v>
      </c>
      <c r="E228" s="159" t="s">
        <v>1</v>
      </c>
      <c r="F228" s="160" t="s">
        <v>173</v>
      </c>
      <c r="H228" s="161">
        <v>82.1</v>
      </c>
      <c r="I228" s="162"/>
      <c r="J228" s="162"/>
      <c r="M228" s="158"/>
      <c r="N228" s="163"/>
      <c r="X228" s="164"/>
      <c r="AT228" s="159" t="s">
        <v>168</v>
      </c>
      <c r="AU228" s="159" t="s">
        <v>89</v>
      </c>
      <c r="AV228" s="14" t="s">
        <v>166</v>
      </c>
      <c r="AW228" s="14" t="s">
        <v>5</v>
      </c>
      <c r="AX228" s="14" t="s">
        <v>83</v>
      </c>
      <c r="AY228" s="159" t="s">
        <v>160</v>
      </c>
    </row>
    <row r="229" spans="2:65" s="1" customFormat="1" ht="44.25" customHeight="1">
      <c r="B229" s="31"/>
      <c r="C229" s="130" t="s">
        <v>276</v>
      </c>
      <c r="D229" s="130" t="s">
        <v>162</v>
      </c>
      <c r="E229" s="131" t="s">
        <v>277</v>
      </c>
      <c r="F229" s="132" t="s">
        <v>278</v>
      </c>
      <c r="G229" s="133" t="s">
        <v>87</v>
      </c>
      <c r="H229" s="134">
        <v>79.52</v>
      </c>
      <c r="I229" s="135"/>
      <c r="J229" s="135"/>
      <c r="K229" s="136">
        <f>ROUND(P229*H229,2)</f>
        <v>0</v>
      </c>
      <c r="L229" s="132" t="s">
        <v>1</v>
      </c>
      <c r="M229" s="31"/>
      <c r="N229" s="137" t="s">
        <v>1</v>
      </c>
      <c r="O229" s="138" t="s">
        <v>41</v>
      </c>
      <c r="P229" s="139">
        <f>I229+J229</f>
        <v>0</v>
      </c>
      <c r="Q229" s="139">
        <f>ROUND(I229*H229,2)</f>
        <v>0</v>
      </c>
      <c r="R229" s="139">
        <f>ROUND(J229*H229,2)</f>
        <v>0</v>
      </c>
      <c r="T229" s="140">
        <f>S229*H229</f>
        <v>0</v>
      </c>
      <c r="U229" s="140">
        <v>2.3999999999999998E-3</v>
      </c>
      <c r="V229" s="140">
        <f>U229*H229</f>
        <v>0.19084799999999996</v>
      </c>
      <c r="W229" s="140">
        <v>0</v>
      </c>
      <c r="X229" s="141">
        <f>W229*H229</f>
        <v>0</v>
      </c>
      <c r="AR229" s="142" t="s">
        <v>166</v>
      </c>
      <c r="AT229" s="142" t="s">
        <v>162</v>
      </c>
      <c r="AU229" s="142" t="s">
        <v>89</v>
      </c>
      <c r="AY229" s="16" t="s">
        <v>160</v>
      </c>
      <c r="BE229" s="143">
        <f>IF(O229="základní",K229,0)</f>
        <v>0</v>
      </c>
      <c r="BF229" s="143">
        <f>IF(O229="snížená",K229,0)</f>
        <v>0</v>
      </c>
      <c r="BG229" s="143">
        <f>IF(O229="zákl. přenesená",K229,0)</f>
        <v>0</v>
      </c>
      <c r="BH229" s="143">
        <f>IF(O229="sníž. přenesená",K229,0)</f>
        <v>0</v>
      </c>
      <c r="BI229" s="143">
        <f>IF(O229="nulová",K229,0)</f>
        <v>0</v>
      </c>
      <c r="BJ229" s="16" t="s">
        <v>83</v>
      </c>
      <c r="BK229" s="143">
        <f>ROUND(P229*H229,2)</f>
        <v>0</v>
      </c>
      <c r="BL229" s="16" t="s">
        <v>166</v>
      </c>
      <c r="BM229" s="142" t="s">
        <v>279</v>
      </c>
    </row>
    <row r="230" spans="2:65" s="13" customFormat="1">
      <c r="B230" s="151"/>
      <c r="D230" s="145" t="s">
        <v>168</v>
      </c>
      <c r="E230" s="152" t="s">
        <v>1</v>
      </c>
      <c r="F230" s="153" t="s">
        <v>280</v>
      </c>
      <c r="H230" s="154">
        <v>79.52</v>
      </c>
      <c r="I230" s="155"/>
      <c r="J230" s="155"/>
      <c r="M230" s="151"/>
      <c r="N230" s="156"/>
      <c r="X230" s="157"/>
      <c r="AT230" s="152" t="s">
        <v>168</v>
      </c>
      <c r="AU230" s="152" t="s">
        <v>89</v>
      </c>
      <c r="AV230" s="13" t="s">
        <v>89</v>
      </c>
      <c r="AW230" s="13" t="s">
        <v>5</v>
      </c>
      <c r="AX230" s="13" t="s">
        <v>78</v>
      </c>
      <c r="AY230" s="152" t="s">
        <v>160</v>
      </c>
    </row>
    <row r="231" spans="2:65" s="14" customFormat="1">
      <c r="B231" s="158"/>
      <c r="D231" s="145" t="s">
        <v>168</v>
      </c>
      <c r="E231" s="159" t="s">
        <v>1</v>
      </c>
      <c r="F231" s="160" t="s">
        <v>173</v>
      </c>
      <c r="H231" s="161">
        <v>79.52</v>
      </c>
      <c r="I231" s="162"/>
      <c r="J231" s="162"/>
      <c r="M231" s="158"/>
      <c r="N231" s="163"/>
      <c r="X231" s="164"/>
      <c r="AT231" s="159" t="s">
        <v>168</v>
      </c>
      <c r="AU231" s="159" t="s">
        <v>89</v>
      </c>
      <c r="AV231" s="14" t="s">
        <v>166</v>
      </c>
      <c r="AW231" s="14" t="s">
        <v>5</v>
      </c>
      <c r="AX231" s="14" t="s">
        <v>83</v>
      </c>
      <c r="AY231" s="159" t="s">
        <v>160</v>
      </c>
    </row>
    <row r="232" spans="2:65" s="1" customFormat="1" ht="24">
      <c r="B232" s="31"/>
      <c r="C232" s="165" t="s">
        <v>281</v>
      </c>
      <c r="D232" s="165" t="s">
        <v>211</v>
      </c>
      <c r="E232" s="166" t="s">
        <v>212</v>
      </c>
      <c r="F232" s="167" t="s">
        <v>213</v>
      </c>
      <c r="G232" s="168" t="s">
        <v>87</v>
      </c>
      <c r="H232" s="169">
        <v>81.11</v>
      </c>
      <c r="I232" s="170"/>
      <c r="J232" s="171"/>
      <c r="K232" s="172">
        <f>ROUND(P232*H232,2)</f>
        <v>0</v>
      </c>
      <c r="L232" s="167" t="s">
        <v>165</v>
      </c>
      <c r="M232" s="173"/>
      <c r="N232" s="174" t="s">
        <v>1</v>
      </c>
      <c r="O232" s="138" t="s">
        <v>41</v>
      </c>
      <c r="P232" s="139">
        <f>I232+J232</f>
        <v>0</v>
      </c>
      <c r="Q232" s="139">
        <f>ROUND(I232*H232,2)</f>
        <v>0</v>
      </c>
      <c r="R232" s="139">
        <f>ROUND(J232*H232,2)</f>
        <v>0</v>
      </c>
      <c r="T232" s="140">
        <f>S232*H232</f>
        <v>0</v>
      </c>
      <c r="U232" s="140">
        <v>8.4379999999999997E-2</v>
      </c>
      <c r="V232" s="140">
        <f>U232*H232</f>
        <v>6.8440617999999995</v>
      </c>
      <c r="W232" s="140">
        <v>0</v>
      </c>
      <c r="X232" s="141">
        <f>W232*H232</f>
        <v>0</v>
      </c>
      <c r="AR232" s="142" t="s">
        <v>205</v>
      </c>
      <c r="AT232" s="142" t="s">
        <v>211</v>
      </c>
      <c r="AU232" s="142" t="s">
        <v>89</v>
      </c>
      <c r="AY232" s="16" t="s">
        <v>160</v>
      </c>
      <c r="BE232" s="143">
        <f>IF(O232="základní",K232,0)</f>
        <v>0</v>
      </c>
      <c r="BF232" s="143">
        <f>IF(O232="snížená",K232,0)</f>
        <v>0</v>
      </c>
      <c r="BG232" s="143">
        <f>IF(O232="zákl. přenesená",K232,0)</f>
        <v>0</v>
      </c>
      <c r="BH232" s="143">
        <f>IF(O232="sníž. přenesená",K232,0)</f>
        <v>0</v>
      </c>
      <c r="BI232" s="143">
        <f>IF(O232="nulová",K232,0)</f>
        <v>0</v>
      </c>
      <c r="BJ232" s="16" t="s">
        <v>83</v>
      </c>
      <c r="BK232" s="143">
        <f>ROUND(P232*H232,2)</f>
        <v>0</v>
      </c>
      <c r="BL232" s="16" t="s">
        <v>166</v>
      </c>
      <c r="BM232" s="142" t="s">
        <v>282</v>
      </c>
    </row>
    <row r="233" spans="2:65" s="13" customFormat="1">
      <c r="B233" s="151"/>
      <c r="D233" s="145" t="s">
        <v>168</v>
      </c>
      <c r="E233" s="152" t="s">
        <v>1</v>
      </c>
      <c r="F233" s="153" t="s">
        <v>280</v>
      </c>
      <c r="H233" s="154">
        <v>79.52</v>
      </c>
      <c r="I233" s="155"/>
      <c r="J233" s="155"/>
      <c r="M233" s="151"/>
      <c r="N233" s="156"/>
      <c r="X233" s="157"/>
      <c r="AT233" s="152" t="s">
        <v>168</v>
      </c>
      <c r="AU233" s="152" t="s">
        <v>89</v>
      </c>
      <c r="AV233" s="13" t="s">
        <v>89</v>
      </c>
      <c r="AW233" s="13" t="s">
        <v>5</v>
      </c>
      <c r="AX233" s="13" t="s">
        <v>78</v>
      </c>
      <c r="AY233" s="152" t="s">
        <v>160</v>
      </c>
    </row>
    <row r="234" spans="2:65" s="14" customFormat="1">
      <c r="B234" s="158"/>
      <c r="D234" s="145" t="s">
        <v>168</v>
      </c>
      <c r="E234" s="159" t="s">
        <v>1</v>
      </c>
      <c r="F234" s="160" t="s">
        <v>173</v>
      </c>
      <c r="H234" s="161">
        <v>79.52</v>
      </c>
      <c r="I234" s="162"/>
      <c r="J234" s="162"/>
      <c r="M234" s="158"/>
      <c r="N234" s="163"/>
      <c r="X234" s="164"/>
      <c r="AT234" s="159" t="s">
        <v>168</v>
      </c>
      <c r="AU234" s="159" t="s">
        <v>89</v>
      </c>
      <c r="AV234" s="14" t="s">
        <v>166</v>
      </c>
      <c r="AW234" s="14" t="s">
        <v>5</v>
      </c>
      <c r="AX234" s="14" t="s">
        <v>83</v>
      </c>
      <c r="AY234" s="159" t="s">
        <v>160</v>
      </c>
    </row>
    <row r="235" spans="2:65" s="13" customFormat="1">
      <c r="B235" s="151"/>
      <c r="D235" s="145" t="s">
        <v>168</v>
      </c>
      <c r="F235" s="153" t="s">
        <v>283</v>
      </c>
      <c r="H235" s="154">
        <v>81.11</v>
      </c>
      <c r="I235" s="155"/>
      <c r="J235" s="155"/>
      <c r="M235" s="151"/>
      <c r="N235" s="156"/>
      <c r="X235" s="157"/>
      <c r="AT235" s="152" t="s">
        <v>168</v>
      </c>
      <c r="AU235" s="152" t="s">
        <v>89</v>
      </c>
      <c r="AV235" s="13" t="s">
        <v>89</v>
      </c>
      <c r="AW235" s="13" t="s">
        <v>4</v>
      </c>
      <c r="AX235" s="13" t="s">
        <v>83</v>
      </c>
      <c r="AY235" s="152" t="s">
        <v>160</v>
      </c>
    </row>
    <row r="236" spans="2:65" s="1" customFormat="1" ht="24.2" customHeight="1">
      <c r="B236" s="31"/>
      <c r="C236" s="130" t="s">
        <v>284</v>
      </c>
      <c r="D236" s="130" t="s">
        <v>162</v>
      </c>
      <c r="E236" s="131" t="s">
        <v>285</v>
      </c>
      <c r="F236" s="132" t="s">
        <v>286</v>
      </c>
      <c r="G236" s="133" t="s">
        <v>100</v>
      </c>
      <c r="H236" s="134">
        <v>4.5599999999999996</v>
      </c>
      <c r="I236" s="135"/>
      <c r="J236" s="135"/>
      <c r="K236" s="136">
        <f>ROUND(P236*H236,2)</f>
        <v>0</v>
      </c>
      <c r="L236" s="132" t="s">
        <v>165</v>
      </c>
      <c r="M236" s="31"/>
      <c r="N236" s="137" t="s">
        <v>1</v>
      </c>
      <c r="O236" s="138" t="s">
        <v>41</v>
      </c>
      <c r="P236" s="139">
        <f>I236+J236</f>
        <v>0</v>
      </c>
      <c r="Q236" s="139">
        <f>ROUND(I236*H236,2)</f>
        <v>0</v>
      </c>
      <c r="R236" s="139">
        <f>ROUND(J236*H236,2)</f>
        <v>0</v>
      </c>
      <c r="T236" s="140">
        <f>S236*H236</f>
        <v>0</v>
      </c>
      <c r="U236" s="140">
        <v>0.19663</v>
      </c>
      <c r="V236" s="140">
        <f>U236*H236</f>
        <v>0.8966327999999999</v>
      </c>
      <c r="W236" s="140">
        <v>0</v>
      </c>
      <c r="X236" s="141">
        <f>W236*H236</f>
        <v>0</v>
      </c>
      <c r="AR236" s="142" t="s">
        <v>166</v>
      </c>
      <c r="AT236" s="142" t="s">
        <v>162</v>
      </c>
      <c r="AU236" s="142" t="s">
        <v>89</v>
      </c>
      <c r="AY236" s="16" t="s">
        <v>160</v>
      </c>
      <c r="BE236" s="143">
        <f>IF(O236="základní",K236,0)</f>
        <v>0</v>
      </c>
      <c r="BF236" s="143">
        <f>IF(O236="snížená",K236,0)</f>
        <v>0</v>
      </c>
      <c r="BG236" s="143">
        <f>IF(O236="zákl. přenesená",K236,0)</f>
        <v>0</v>
      </c>
      <c r="BH236" s="143">
        <f>IF(O236="sníž. přenesená",K236,0)</f>
        <v>0</v>
      </c>
      <c r="BI236" s="143">
        <f>IF(O236="nulová",K236,0)</f>
        <v>0</v>
      </c>
      <c r="BJ236" s="16" t="s">
        <v>83</v>
      </c>
      <c r="BK236" s="143">
        <f>ROUND(P236*H236,2)</f>
        <v>0</v>
      </c>
      <c r="BL236" s="16" t="s">
        <v>166</v>
      </c>
      <c r="BM236" s="142" t="s">
        <v>287</v>
      </c>
    </row>
    <row r="237" spans="2:65" s="13" customFormat="1">
      <c r="B237" s="151"/>
      <c r="D237" s="145" t="s">
        <v>168</v>
      </c>
      <c r="E237" s="152" t="s">
        <v>1</v>
      </c>
      <c r="F237" s="153" t="s">
        <v>105</v>
      </c>
      <c r="H237" s="154">
        <v>4.5599999999999996</v>
      </c>
      <c r="I237" s="155"/>
      <c r="J237" s="155"/>
      <c r="M237" s="151"/>
      <c r="N237" s="156"/>
      <c r="X237" s="157"/>
      <c r="AT237" s="152" t="s">
        <v>168</v>
      </c>
      <c r="AU237" s="152" t="s">
        <v>89</v>
      </c>
      <c r="AV237" s="13" t="s">
        <v>89</v>
      </c>
      <c r="AW237" s="13" t="s">
        <v>5</v>
      </c>
      <c r="AX237" s="13" t="s">
        <v>78</v>
      </c>
      <c r="AY237" s="152" t="s">
        <v>160</v>
      </c>
    </row>
    <row r="238" spans="2:65" s="14" customFormat="1">
      <c r="B238" s="158"/>
      <c r="D238" s="145" t="s">
        <v>168</v>
      </c>
      <c r="E238" s="159" t="s">
        <v>1</v>
      </c>
      <c r="F238" s="160" t="s">
        <v>173</v>
      </c>
      <c r="H238" s="161">
        <v>4.5599999999999996</v>
      </c>
      <c r="I238" s="162"/>
      <c r="J238" s="162"/>
      <c r="M238" s="158"/>
      <c r="N238" s="163"/>
      <c r="X238" s="164"/>
      <c r="AT238" s="159" t="s">
        <v>168</v>
      </c>
      <c r="AU238" s="159" t="s">
        <v>89</v>
      </c>
      <c r="AV238" s="14" t="s">
        <v>166</v>
      </c>
      <c r="AW238" s="14" t="s">
        <v>5</v>
      </c>
      <c r="AX238" s="14" t="s">
        <v>83</v>
      </c>
      <c r="AY238" s="159" t="s">
        <v>160</v>
      </c>
    </row>
    <row r="239" spans="2:65" s="1" customFormat="1" ht="16.5" customHeight="1">
      <c r="B239" s="31"/>
      <c r="C239" s="130" t="s">
        <v>288</v>
      </c>
      <c r="D239" s="130" t="s">
        <v>162</v>
      </c>
      <c r="E239" s="131" t="s">
        <v>289</v>
      </c>
      <c r="F239" s="132" t="s">
        <v>290</v>
      </c>
      <c r="G239" s="133" t="s">
        <v>1</v>
      </c>
      <c r="H239" s="134">
        <v>60</v>
      </c>
      <c r="I239" s="135"/>
      <c r="J239" s="135"/>
      <c r="K239" s="136">
        <f>ROUND(P239*H239,2)</f>
        <v>0</v>
      </c>
      <c r="L239" s="132" t="s">
        <v>1</v>
      </c>
      <c r="M239" s="31"/>
      <c r="N239" s="137" t="s">
        <v>1</v>
      </c>
      <c r="O239" s="138" t="s">
        <v>41</v>
      </c>
      <c r="P239" s="139">
        <f>I239+J239</f>
        <v>0</v>
      </c>
      <c r="Q239" s="139">
        <f>ROUND(I239*H239,2)</f>
        <v>0</v>
      </c>
      <c r="R239" s="139">
        <f>ROUND(J239*H239,2)</f>
        <v>0</v>
      </c>
      <c r="T239" s="140">
        <f>S239*H239</f>
        <v>0</v>
      </c>
      <c r="U239" s="140">
        <v>0</v>
      </c>
      <c r="V239" s="140">
        <f>U239*H239</f>
        <v>0</v>
      </c>
      <c r="W239" s="140">
        <v>0</v>
      </c>
      <c r="X239" s="141">
        <f>W239*H239</f>
        <v>0</v>
      </c>
      <c r="AR239" s="142" t="s">
        <v>166</v>
      </c>
      <c r="AT239" s="142" t="s">
        <v>162</v>
      </c>
      <c r="AU239" s="142" t="s">
        <v>89</v>
      </c>
      <c r="AY239" s="16" t="s">
        <v>160</v>
      </c>
      <c r="BE239" s="143">
        <f>IF(O239="základní",K239,0)</f>
        <v>0</v>
      </c>
      <c r="BF239" s="143">
        <f>IF(O239="snížená",K239,0)</f>
        <v>0</v>
      </c>
      <c r="BG239" s="143">
        <f>IF(O239="zákl. přenesená",K239,0)</f>
        <v>0</v>
      </c>
      <c r="BH239" s="143">
        <f>IF(O239="sníž. přenesená",K239,0)</f>
        <v>0</v>
      </c>
      <c r="BI239" s="143">
        <f>IF(O239="nulová",K239,0)</f>
        <v>0</v>
      </c>
      <c r="BJ239" s="16" t="s">
        <v>83</v>
      </c>
      <c r="BK239" s="143">
        <f>ROUND(P239*H239,2)</f>
        <v>0</v>
      </c>
      <c r="BL239" s="16" t="s">
        <v>166</v>
      </c>
      <c r="BM239" s="142" t="s">
        <v>291</v>
      </c>
    </row>
    <row r="240" spans="2:65" s="12" customFormat="1">
      <c r="B240" s="144"/>
      <c r="D240" s="145" t="s">
        <v>168</v>
      </c>
      <c r="E240" s="146" t="s">
        <v>1</v>
      </c>
      <c r="F240" s="147" t="s">
        <v>292</v>
      </c>
      <c r="H240" s="146" t="s">
        <v>1</v>
      </c>
      <c r="I240" s="148"/>
      <c r="J240" s="148"/>
      <c r="M240" s="144"/>
      <c r="N240" s="149"/>
      <c r="X240" s="150"/>
      <c r="AT240" s="146" t="s">
        <v>168</v>
      </c>
      <c r="AU240" s="146" t="s">
        <v>89</v>
      </c>
      <c r="AV240" s="12" t="s">
        <v>83</v>
      </c>
      <c r="AW240" s="12" t="s">
        <v>5</v>
      </c>
      <c r="AX240" s="12" t="s">
        <v>78</v>
      </c>
      <c r="AY240" s="146" t="s">
        <v>160</v>
      </c>
    </row>
    <row r="241" spans="2:65" s="13" customFormat="1">
      <c r="B241" s="151"/>
      <c r="D241" s="145" t="s">
        <v>168</v>
      </c>
      <c r="E241" s="152" t="s">
        <v>1</v>
      </c>
      <c r="F241" s="153" t="s">
        <v>293</v>
      </c>
      <c r="H241" s="154">
        <v>60</v>
      </c>
      <c r="I241" s="155"/>
      <c r="J241" s="155"/>
      <c r="M241" s="151"/>
      <c r="N241" s="156"/>
      <c r="X241" s="157"/>
      <c r="AT241" s="152" t="s">
        <v>168</v>
      </c>
      <c r="AU241" s="152" t="s">
        <v>89</v>
      </c>
      <c r="AV241" s="13" t="s">
        <v>89</v>
      </c>
      <c r="AW241" s="13" t="s">
        <v>5</v>
      </c>
      <c r="AX241" s="13" t="s">
        <v>78</v>
      </c>
      <c r="AY241" s="152" t="s">
        <v>160</v>
      </c>
    </row>
    <row r="242" spans="2:65" s="14" customFormat="1">
      <c r="B242" s="158"/>
      <c r="D242" s="145" t="s">
        <v>168</v>
      </c>
      <c r="E242" s="159" t="s">
        <v>1</v>
      </c>
      <c r="F242" s="160" t="s">
        <v>173</v>
      </c>
      <c r="H242" s="161">
        <v>60</v>
      </c>
      <c r="I242" s="162"/>
      <c r="J242" s="162"/>
      <c r="M242" s="158"/>
      <c r="N242" s="163"/>
      <c r="X242" s="164"/>
      <c r="AT242" s="159" t="s">
        <v>168</v>
      </c>
      <c r="AU242" s="159" t="s">
        <v>89</v>
      </c>
      <c r="AV242" s="14" t="s">
        <v>166</v>
      </c>
      <c r="AW242" s="14" t="s">
        <v>5</v>
      </c>
      <c r="AX242" s="14" t="s">
        <v>83</v>
      </c>
      <c r="AY242" s="159" t="s">
        <v>160</v>
      </c>
    </row>
    <row r="243" spans="2:65" s="1" customFormat="1" ht="37.9" customHeight="1">
      <c r="B243" s="31"/>
      <c r="C243" s="130" t="s">
        <v>294</v>
      </c>
      <c r="D243" s="130" t="s">
        <v>162</v>
      </c>
      <c r="E243" s="131" t="s">
        <v>295</v>
      </c>
      <c r="F243" s="132" t="s">
        <v>296</v>
      </c>
      <c r="G243" s="133" t="s">
        <v>297</v>
      </c>
      <c r="H243" s="134">
        <v>1</v>
      </c>
      <c r="I243" s="135"/>
      <c r="J243" s="135"/>
      <c r="K243" s="136">
        <f>ROUND(P243*H243,2)</f>
        <v>0</v>
      </c>
      <c r="L243" s="132" t="s">
        <v>1</v>
      </c>
      <c r="M243" s="31"/>
      <c r="N243" s="137" t="s">
        <v>1</v>
      </c>
      <c r="O243" s="138" t="s">
        <v>41</v>
      </c>
      <c r="P243" s="139">
        <f>I243+J243</f>
        <v>0</v>
      </c>
      <c r="Q243" s="139">
        <f>ROUND(I243*H243,2)</f>
        <v>0</v>
      </c>
      <c r="R243" s="139">
        <f>ROUND(J243*H243,2)</f>
        <v>0</v>
      </c>
      <c r="T243" s="140">
        <f>S243*H243</f>
        <v>0</v>
      </c>
      <c r="U243" s="140">
        <v>0</v>
      </c>
      <c r="V243" s="140">
        <f>U243*H243</f>
        <v>0</v>
      </c>
      <c r="W243" s="140">
        <v>0</v>
      </c>
      <c r="X243" s="141">
        <f>W243*H243</f>
        <v>0</v>
      </c>
      <c r="AR243" s="142" t="s">
        <v>166</v>
      </c>
      <c r="AT243" s="142" t="s">
        <v>162</v>
      </c>
      <c r="AU243" s="142" t="s">
        <v>89</v>
      </c>
      <c r="AY243" s="16" t="s">
        <v>160</v>
      </c>
      <c r="BE243" s="143">
        <f>IF(O243="základní",K243,0)</f>
        <v>0</v>
      </c>
      <c r="BF243" s="143">
        <f>IF(O243="snížená",K243,0)</f>
        <v>0</v>
      </c>
      <c r="BG243" s="143">
        <f>IF(O243="zákl. přenesená",K243,0)</f>
        <v>0</v>
      </c>
      <c r="BH243" s="143">
        <f>IF(O243="sníž. přenesená",K243,0)</f>
        <v>0</v>
      </c>
      <c r="BI243" s="143">
        <f>IF(O243="nulová",K243,0)</f>
        <v>0</v>
      </c>
      <c r="BJ243" s="16" t="s">
        <v>83</v>
      </c>
      <c r="BK243" s="143">
        <f>ROUND(P243*H243,2)</f>
        <v>0</v>
      </c>
      <c r="BL243" s="16" t="s">
        <v>166</v>
      </c>
      <c r="BM243" s="142" t="s">
        <v>298</v>
      </c>
    </row>
    <row r="244" spans="2:65" s="13" customFormat="1">
      <c r="B244" s="151"/>
      <c r="D244" s="145" t="s">
        <v>168</v>
      </c>
      <c r="E244" s="152" t="s">
        <v>1</v>
      </c>
      <c r="F244" s="153" t="s">
        <v>83</v>
      </c>
      <c r="H244" s="154">
        <v>1</v>
      </c>
      <c r="I244" s="155"/>
      <c r="J244" s="155"/>
      <c r="M244" s="151"/>
      <c r="N244" s="156"/>
      <c r="X244" s="157"/>
      <c r="AT244" s="152" t="s">
        <v>168</v>
      </c>
      <c r="AU244" s="152" t="s">
        <v>89</v>
      </c>
      <c r="AV244" s="13" t="s">
        <v>89</v>
      </c>
      <c r="AW244" s="13" t="s">
        <v>5</v>
      </c>
      <c r="AX244" s="13" t="s">
        <v>78</v>
      </c>
      <c r="AY244" s="152" t="s">
        <v>160</v>
      </c>
    </row>
    <row r="245" spans="2:65" s="14" customFormat="1">
      <c r="B245" s="158"/>
      <c r="D245" s="145" t="s">
        <v>168</v>
      </c>
      <c r="E245" s="159" t="s">
        <v>1</v>
      </c>
      <c r="F245" s="160" t="s">
        <v>173</v>
      </c>
      <c r="H245" s="161">
        <v>1</v>
      </c>
      <c r="I245" s="162"/>
      <c r="J245" s="162"/>
      <c r="M245" s="158"/>
      <c r="N245" s="163"/>
      <c r="X245" s="164"/>
      <c r="AT245" s="159" t="s">
        <v>168</v>
      </c>
      <c r="AU245" s="159" t="s">
        <v>89</v>
      </c>
      <c r="AV245" s="14" t="s">
        <v>166</v>
      </c>
      <c r="AW245" s="14" t="s">
        <v>5</v>
      </c>
      <c r="AX245" s="14" t="s">
        <v>83</v>
      </c>
      <c r="AY245" s="159" t="s">
        <v>160</v>
      </c>
    </row>
    <row r="246" spans="2:65" s="11" customFormat="1" ht="22.9" customHeight="1">
      <c r="B246" s="117"/>
      <c r="D246" s="118" t="s">
        <v>77</v>
      </c>
      <c r="E246" s="128" t="s">
        <v>210</v>
      </c>
      <c r="F246" s="128" t="s">
        <v>299</v>
      </c>
      <c r="I246" s="120"/>
      <c r="J246" s="120"/>
      <c r="K246" s="129">
        <f>BK246</f>
        <v>0</v>
      </c>
      <c r="M246" s="117"/>
      <c r="N246" s="122"/>
      <c r="Q246" s="123">
        <f>SUM(Q247:Q331)</f>
        <v>0</v>
      </c>
      <c r="R246" s="123">
        <f>SUM(R247:R331)</f>
        <v>0</v>
      </c>
      <c r="T246" s="124">
        <f>SUM(T247:T331)</f>
        <v>0</v>
      </c>
      <c r="V246" s="124">
        <f>SUM(V247:V331)</f>
        <v>1.5060780000000002</v>
      </c>
      <c r="X246" s="125">
        <f>SUM(X247:X331)</f>
        <v>36.602401399999998</v>
      </c>
      <c r="AR246" s="118" t="s">
        <v>83</v>
      </c>
      <c r="AT246" s="126" t="s">
        <v>77</v>
      </c>
      <c r="AU246" s="126" t="s">
        <v>83</v>
      </c>
      <c r="AY246" s="118" t="s">
        <v>160</v>
      </c>
      <c r="BK246" s="127">
        <f>SUM(BK247:BK331)</f>
        <v>0</v>
      </c>
    </row>
    <row r="247" spans="2:65" s="1" customFormat="1" ht="24.2" customHeight="1">
      <c r="B247" s="31"/>
      <c r="C247" s="130" t="s">
        <v>300</v>
      </c>
      <c r="D247" s="130" t="s">
        <v>162</v>
      </c>
      <c r="E247" s="131" t="s">
        <v>301</v>
      </c>
      <c r="F247" s="132" t="s">
        <v>302</v>
      </c>
      <c r="G247" s="133" t="s">
        <v>100</v>
      </c>
      <c r="H247" s="134">
        <v>3</v>
      </c>
      <c r="I247" s="135"/>
      <c r="J247" s="135"/>
      <c r="K247" s="136">
        <f>ROUND(P247*H247,2)</f>
        <v>0</v>
      </c>
      <c r="L247" s="132" t="s">
        <v>165</v>
      </c>
      <c r="M247" s="31"/>
      <c r="N247" s="137" t="s">
        <v>1</v>
      </c>
      <c r="O247" s="138" t="s">
        <v>41</v>
      </c>
      <c r="P247" s="139">
        <f>I247+J247</f>
        <v>0</v>
      </c>
      <c r="Q247" s="139">
        <f>ROUND(I247*H247,2)</f>
        <v>0</v>
      </c>
      <c r="R247" s="139">
        <f>ROUND(J247*H247,2)</f>
        <v>0</v>
      </c>
      <c r="T247" s="140">
        <f>S247*H247</f>
        <v>0</v>
      </c>
      <c r="U247" s="140">
        <v>0.16370999999999999</v>
      </c>
      <c r="V247" s="140">
        <f>U247*H247</f>
        <v>0.49112999999999996</v>
      </c>
      <c r="W247" s="140">
        <v>0</v>
      </c>
      <c r="X247" s="141">
        <f>W247*H247</f>
        <v>0</v>
      </c>
      <c r="AR247" s="142" t="s">
        <v>166</v>
      </c>
      <c r="AT247" s="142" t="s">
        <v>162</v>
      </c>
      <c r="AU247" s="142" t="s">
        <v>89</v>
      </c>
      <c r="AY247" s="16" t="s">
        <v>160</v>
      </c>
      <c r="BE247" s="143">
        <f>IF(O247="základní",K247,0)</f>
        <v>0</v>
      </c>
      <c r="BF247" s="143">
        <f>IF(O247="snížená",K247,0)</f>
        <v>0</v>
      </c>
      <c r="BG247" s="143">
        <f>IF(O247="zákl. přenesená",K247,0)</f>
        <v>0</v>
      </c>
      <c r="BH247" s="143">
        <f>IF(O247="sníž. přenesená",K247,0)</f>
        <v>0</v>
      </c>
      <c r="BI247" s="143">
        <f>IF(O247="nulová",K247,0)</f>
        <v>0</v>
      </c>
      <c r="BJ247" s="16" t="s">
        <v>83</v>
      </c>
      <c r="BK247" s="143">
        <f>ROUND(P247*H247,2)</f>
        <v>0</v>
      </c>
      <c r="BL247" s="16" t="s">
        <v>166</v>
      </c>
      <c r="BM247" s="142" t="s">
        <v>303</v>
      </c>
    </row>
    <row r="248" spans="2:65" s="13" customFormat="1">
      <c r="B248" s="151"/>
      <c r="D248" s="145" t="s">
        <v>168</v>
      </c>
      <c r="E248" s="152" t="s">
        <v>1</v>
      </c>
      <c r="F248" s="153" t="s">
        <v>304</v>
      </c>
      <c r="H248" s="154">
        <v>3</v>
      </c>
      <c r="I248" s="155"/>
      <c r="J248" s="155"/>
      <c r="M248" s="151"/>
      <c r="N248" s="156"/>
      <c r="X248" s="157"/>
      <c r="AT248" s="152" t="s">
        <v>168</v>
      </c>
      <c r="AU248" s="152" t="s">
        <v>89</v>
      </c>
      <c r="AV248" s="13" t="s">
        <v>89</v>
      </c>
      <c r="AW248" s="13" t="s">
        <v>5</v>
      </c>
      <c r="AX248" s="13" t="s">
        <v>78</v>
      </c>
      <c r="AY248" s="152" t="s">
        <v>160</v>
      </c>
    </row>
    <row r="249" spans="2:65" s="14" customFormat="1">
      <c r="B249" s="158"/>
      <c r="D249" s="145" t="s">
        <v>168</v>
      </c>
      <c r="E249" s="159" t="s">
        <v>1</v>
      </c>
      <c r="F249" s="160" t="s">
        <v>173</v>
      </c>
      <c r="H249" s="161">
        <v>3</v>
      </c>
      <c r="I249" s="162"/>
      <c r="J249" s="162"/>
      <c r="M249" s="158"/>
      <c r="N249" s="163"/>
      <c r="X249" s="164"/>
      <c r="AT249" s="159" t="s">
        <v>168</v>
      </c>
      <c r="AU249" s="159" t="s">
        <v>89</v>
      </c>
      <c r="AV249" s="14" t="s">
        <v>166</v>
      </c>
      <c r="AW249" s="14" t="s">
        <v>5</v>
      </c>
      <c r="AX249" s="14" t="s">
        <v>83</v>
      </c>
      <c r="AY249" s="159" t="s">
        <v>160</v>
      </c>
    </row>
    <row r="250" spans="2:65" s="1" customFormat="1" ht="24.2" customHeight="1">
      <c r="B250" s="31"/>
      <c r="C250" s="165" t="s">
        <v>305</v>
      </c>
      <c r="D250" s="165" t="s">
        <v>211</v>
      </c>
      <c r="E250" s="166" t="s">
        <v>306</v>
      </c>
      <c r="F250" s="167" t="s">
        <v>307</v>
      </c>
      <c r="G250" s="168" t="s">
        <v>100</v>
      </c>
      <c r="H250" s="169">
        <v>3.3</v>
      </c>
      <c r="I250" s="170"/>
      <c r="J250" s="171"/>
      <c r="K250" s="172">
        <f>ROUND(P250*H250,2)</f>
        <v>0</v>
      </c>
      <c r="L250" s="167" t="s">
        <v>165</v>
      </c>
      <c r="M250" s="173"/>
      <c r="N250" s="174" t="s">
        <v>1</v>
      </c>
      <c r="O250" s="138" t="s">
        <v>41</v>
      </c>
      <c r="P250" s="139">
        <f>I250+J250</f>
        <v>0</v>
      </c>
      <c r="Q250" s="139">
        <f>ROUND(I250*H250,2)</f>
        <v>0</v>
      </c>
      <c r="R250" s="139">
        <f>ROUND(J250*H250,2)</f>
        <v>0</v>
      </c>
      <c r="T250" s="140">
        <f>S250*H250</f>
        <v>0</v>
      </c>
      <c r="U250" s="140">
        <v>0.14044000000000001</v>
      </c>
      <c r="V250" s="140">
        <f>U250*H250</f>
        <v>0.46345200000000003</v>
      </c>
      <c r="W250" s="140">
        <v>0</v>
      </c>
      <c r="X250" s="141">
        <f>W250*H250</f>
        <v>0</v>
      </c>
      <c r="AR250" s="142" t="s">
        <v>205</v>
      </c>
      <c r="AT250" s="142" t="s">
        <v>211</v>
      </c>
      <c r="AU250" s="142" t="s">
        <v>89</v>
      </c>
      <c r="AY250" s="16" t="s">
        <v>160</v>
      </c>
      <c r="BE250" s="143">
        <f>IF(O250="základní",K250,0)</f>
        <v>0</v>
      </c>
      <c r="BF250" s="143">
        <f>IF(O250="snížená",K250,0)</f>
        <v>0</v>
      </c>
      <c r="BG250" s="143">
        <f>IF(O250="zákl. přenesená",K250,0)</f>
        <v>0</v>
      </c>
      <c r="BH250" s="143">
        <f>IF(O250="sníž. přenesená",K250,0)</f>
        <v>0</v>
      </c>
      <c r="BI250" s="143">
        <f>IF(O250="nulová",K250,0)</f>
        <v>0</v>
      </c>
      <c r="BJ250" s="16" t="s">
        <v>83</v>
      </c>
      <c r="BK250" s="143">
        <f>ROUND(P250*H250,2)</f>
        <v>0</v>
      </c>
      <c r="BL250" s="16" t="s">
        <v>166</v>
      </c>
      <c r="BM250" s="142" t="s">
        <v>308</v>
      </c>
    </row>
    <row r="251" spans="2:65" s="13" customFormat="1">
      <c r="B251" s="151"/>
      <c r="D251" s="145" t="s">
        <v>168</v>
      </c>
      <c r="E251" s="152" t="s">
        <v>1</v>
      </c>
      <c r="F251" s="153" t="s">
        <v>304</v>
      </c>
      <c r="H251" s="154">
        <v>3</v>
      </c>
      <c r="I251" s="155"/>
      <c r="J251" s="155"/>
      <c r="M251" s="151"/>
      <c r="N251" s="156"/>
      <c r="X251" s="157"/>
      <c r="AT251" s="152" t="s">
        <v>168</v>
      </c>
      <c r="AU251" s="152" t="s">
        <v>89</v>
      </c>
      <c r="AV251" s="13" t="s">
        <v>89</v>
      </c>
      <c r="AW251" s="13" t="s">
        <v>5</v>
      </c>
      <c r="AX251" s="13" t="s">
        <v>78</v>
      </c>
      <c r="AY251" s="152" t="s">
        <v>160</v>
      </c>
    </row>
    <row r="252" spans="2:65" s="14" customFormat="1">
      <c r="B252" s="158"/>
      <c r="D252" s="145" t="s">
        <v>168</v>
      </c>
      <c r="E252" s="159" t="s">
        <v>1</v>
      </c>
      <c r="F252" s="160" t="s">
        <v>173</v>
      </c>
      <c r="H252" s="161">
        <v>3</v>
      </c>
      <c r="I252" s="162"/>
      <c r="J252" s="162"/>
      <c r="M252" s="158"/>
      <c r="N252" s="163"/>
      <c r="X252" s="164"/>
      <c r="AT252" s="159" t="s">
        <v>168</v>
      </c>
      <c r="AU252" s="159" t="s">
        <v>89</v>
      </c>
      <c r="AV252" s="14" t="s">
        <v>166</v>
      </c>
      <c r="AW252" s="14" t="s">
        <v>5</v>
      </c>
      <c r="AX252" s="14" t="s">
        <v>83</v>
      </c>
      <c r="AY252" s="159" t="s">
        <v>160</v>
      </c>
    </row>
    <row r="253" spans="2:65" s="13" customFormat="1">
      <c r="B253" s="151"/>
      <c r="D253" s="145" t="s">
        <v>168</v>
      </c>
      <c r="F253" s="153" t="s">
        <v>309</v>
      </c>
      <c r="H253" s="154">
        <v>3.3</v>
      </c>
      <c r="I253" s="155"/>
      <c r="J253" s="155"/>
      <c r="M253" s="151"/>
      <c r="N253" s="156"/>
      <c r="X253" s="157"/>
      <c r="AT253" s="152" t="s">
        <v>168</v>
      </c>
      <c r="AU253" s="152" t="s">
        <v>89</v>
      </c>
      <c r="AV253" s="13" t="s">
        <v>89</v>
      </c>
      <c r="AW253" s="13" t="s">
        <v>4</v>
      </c>
      <c r="AX253" s="13" t="s">
        <v>83</v>
      </c>
      <c r="AY253" s="152" t="s">
        <v>160</v>
      </c>
    </row>
    <row r="254" spans="2:65" s="1" customFormat="1" ht="24.2" customHeight="1">
      <c r="B254" s="31"/>
      <c r="C254" s="130" t="s">
        <v>310</v>
      </c>
      <c r="D254" s="130" t="s">
        <v>162</v>
      </c>
      <c r="E254" s="131" t="s">
        <v>311</v>
      </c>
      <c r="F254" s="132" t="s">
        <v>312</v>
      </c>
      <c r="G254" s="133" t="s">
        <v>100</v>
      </c>
      <c r="H254" s="134">
        <v>1.6</v>
      </c>
      <c r="I254" s="135"/>
      <c r="J254" s="135"/>
      <c r="K254" s="136">
        <f>ROUND(P254*H254,2)</f>
        <v>0</v>
      </c>
      <c r="L254" s="132" t="s">
        <v>165</v>
      </c>
      <c r="M254" s="31"/>
      <c r="N254" s="137" t="s">
        <v>1</v>
      </c>
      <c r="O254" s="138" t="s">
        <v>41</v>
      </c>
      <c r="P254" s="139">
        <f>I254+J254</f>
        <v>0</v>
      </c>
      <c r="Q254" s="139">
        <f>ROUND(I254*H254,2)</f>
        <v>0</v>
      </c>
      <c r="R254" s="139">
        <f>ROUND(J254*H254,2)</f>
        <v>0</v>
      </c>
      <c r="T254" s="140">
        <f>S254*H254</f>
        <v>0</v>
      </c>
      <c r="U254" s="140">
        <v>0.29221000000000003</v>
      </c>
      <c r="V254" s="140">
        <f>U254*H254</f>
        <v>0.46753600000000006</v>
      </c>
      <c r="W254" s="140">
        <v>0</v>
      </c>
      <c r="X254" s="141">
        <f>W254*H254</f>
        <v>0</v>
      </c>
      <c r="AR254" s="142" t="s">
        <v>166</v>
      </c>
      <c r="AT254" s="142" t="s">
        <v>162</v>
      </c>
      <c r="AU254" s="142" t="s">
        <v>89</v>
      </c>
      <c r="AY254" s="16" t="s">
        <v>160</v>
      </c>
      <c r="BE254" s="143">
        <f>IF(O254="základní",K254,0)</f>
        <v>0</v>
      </c>
      <c r="BF254" s="143">
        <f>IF(O254="snížená",K254,0)</f>
        <v>0</v>
      </c>
      <c r="BG254" s="143">
        <f>IF(O254="zákl. přenesená",K254,0)</f>
        <v>0</v>
      </c>
      <c r="BH254" s="143">
        <f>IF(O254="sníž. přenesená",K254,0)</f>
        <v>0</v>
      </c>
      <c r="BI254" s="143">
        <f>IF(O254="nulová",K254,0)</f>
        <v>0</v>
      </c>
      <c r="BJ254" s="16" t="s">
        <v>83</v>
      </c>
      <c r="BK254" s="143">
        <f>ROUND(P254*H254,2)</f>
        <v>0</v>
      </c>
      <c r="BL254" s="16" t="s">
        <v>166</v>
      </c>
      <c r="BM254" s="142" t="s">
        <v>313</v>
      </c>
    </row>
    <row r="255" spans="2:65" s="13" customFormat="1">
      <c r="B255" s="151"/>
      <c r="D255" s="145" t="s">
        <v>168</v>
      </c>
      <c r="E255" s="152" t="s">
        <v>1</v>
      </c>
      <c r="F255" s="153" t="s">
        <v>108</v>
      </c>
      <c r="H255" s="154">
        <v>1.6</v>
      </c>
      <c r="I255" s="155"/>
      <c r="J255" s="155"/>
      <c r="M255" s="151"/>
      <c r="N255" s="156"/>
      <c r="X255" s="157"/>
      <c r="AT255" s="152" t="s">
        <v>168</v>
      </c>
      <c r="AU255" s="152" t="s">
        <v>89</v>
      </c>
      <c r="AV255" s="13" t="s">
        <v>89</v>
      </c>
      <c r="AW255" s="13" t="s">
        <v>5</v>
      </c>
      <c r="AX255" s="13" t="s">
        <v>78</v>
      </c>
      <c r="AY255" s="152" t="s">
        <v>160</v>
      </c>
    </row>
    <row r="256" spans="2:65" s="14" customFormat="1">
      <c r="B256" s="158"/>
      <c r="D256" s="145" t="s">
        <v>168</v>
      </c>
      <c r="E256" s="159" t="s">
        <v>1</v>
      </c>
      <c r="F256" s="160" t="s">
        <v>173</v>
      </c>
      <c r="H256" s="161">
        <v>1.6</v>
      </c>
      <c r="I256" s="162"/>
      <c r="J256" s="162"/>
      <c r="M256" s="158"/>
      <c r="N256" s="163"/>
      <c r="X256" s="164"/>
      <c r="AT256" s="159" t="s">
        <v>168</v>
      </c>
      <c r="AU256" s="159" t="s">
        <v>89</v>
      </c>
      <c r="AV256" s="14" t="s">
        <v>166</v>
      </c>
      <c r="AW256" s="14" t="s">
        <v>5</v>
      </c>
      <c r="AX256" s="14" t="s">
        <v>83</v>
      </c>
      <c r="AY256" s="159" t="s">
        <v>160</v>
      </c>
    </row>
    <row r="257" spans="2:65" s="1" customFormat="1" ht="24.2" customHeight="1">
      <c r="B257" s="31"/>
      <c r="C257" s="165" t="s">
        <v>314</v>
      </c>
      <c r="D257" s="165" t="s">
        <v>211</v>
      </c>
      <c r="E257" s="166" t="s">
        <v>315</v>
      </c>
      <c r="F257" s="167" t="s">
        <v>316</v>
      </c>
      <c r="G257" s="168" t="s">
        <v>100</v>
      </c>
      <c r="H257" s="169">
        <v>1.76</v>
      </c>
      <c r="I257" s="170"/>
      <c r="J257" s="171"/>
      <c r="K257" s="172">
        <f>ROUND(P257*H257,2)</f>
        <v>0</v>
      </c>
      <c r="L257" s="167" t="s">
        <v>1</v>
      </c>
      <c r="M257" s="173"/>
      <c r="N257" s="174" t="s">
        <v>1</v>
      </c>
      <c r="O257" s="138" t="s">
        <v>41</v>
      </c>
      <c r="P257" s="139">
        <f>I257+J257</f>
        <v>0</v>
      </c>
      <c r="Q257" s="139">
        <f>ROUND(I257*H257,2)</f>
        <v>0</v>
      </c>
      <c r="R257" s="139">
        <f>ROUND(J257*H257,2)</f>
        <v>0</v>
      </c>
      <c r="T257" s="140">
        <f>S257*H257</f>
        <v>0</v>
      </c>
      <c r="U257" s="140">
        <v>4.7500000000000001E-2</v>
      </c>
      <c r="V257" s="140">
        <f>U257*H257</f>
        <v>8.3600000000000008E-2</v>
      </c>
      <c r="W257" s="140">
        <v>0</v>
      </c>
      <c r="X257" s="141">
        <f>W257*H257</f>
        <v>0</v>
      </c>
      <c r="AR257" s="142" t="s">
        <v>205</v>
      </c>
      <c r="AT257" s="142" t="s">
        <v>211</v>
      </c>
      <c r="AU257" s="142" t="s">
        <v>89</v>
      </c>
      <c r="AY257" s="16" t="s">
        <v>160</v>
      </c>
      <c r="BE257" s="143">
        <f>IF(O257="základní",K257,0)</f>
        <v>0</v>
      </c>
      <c r="BF257" s="143">
        <f>IF(O257="snížená",K257,0)</f>
        <v>0</v>
      </c>
      <c r="BG257" s="143">
        <f>IF(O257="zákl. přenesená",K257,0)</f>
        <v>0</v>
      </c>
      <c r="BH257" s="143">
        <f>IF(O257="sníž. přenesená",K257,0)</f>
        <v>0</v>
      </c>
      <c r="BI257" s="143">
        <f>IF(O257="nulová",K257,0)</f>
        <v>0</v>
      </c>
      <c r="BJ257" s="16" t="s">
        <v>83</v>
      </c>
      <c r="BK257" s="143">
        <f>ROUND(P257*H257,2)</f>
        <v>0</v>
      </c>
      <c r="BL257" s="16" t="s">
        <v>166</v>
      </c>
      <c r="BM257" s="142" t="s">
        <v>317</v>
      </c>
    </row>
    <row r="258" spans="2:65" s="13" customFormat="1">
      <c r="B258" s="151"/>
      <c r="D258" s="145" t="s">
        <v>168</v>
      </c>
      <c r="E258" s="152" t="s">
        <v>1</v>
      </c>
      <c r="F258" s="153" t="s">
        <v>108</v>
      </c>
      <c r="H258" s="154">
        <v>1.6</v>
      </c>
      <c r="I258" s="155"/>
      <c r="J258" s="155"/>
      <c r="M258" s="151"/>
      <c r="N258" s="156"/>
      <c r="X258" s="157"/>
      <c r="AT258" s="152" t="s">
        <v>168</v>
      </c>
      <c r="AU258" s="152" t="s">
        <v>89</v>
      </c>
      <c r="AV258" s="13" t="s">
        <v>89</v>
      </c>
      <c r="AW258" s="13" t="s">
        <v>5</v>
      </c>
      <c r="AX258" s="13" t="s">
        <v>78</v>
      </c>
      <c r="AY258" s="152" t="s">
        <v>160</v>
      </c>
    </row>
    <row r="259" spans="2:65" s="14" customFormat="1">
      <c r="B259" s="158"/>
      <c r="D259" s="145" t="s">
        <v>168</v>
      </c>
      <c r="E259" s="159" t="s">
        <v>1</v>
      </c>
      <c r="F259" s="160" t="s">
        <v>173</v>
      </c>
      <c r="H259" s="161">
        <v>1.6</v>
      </c>
      <c r="I259" s="162"/>
      <c r="J259" s="162"/>
      <c r="M259" s="158"/>
      <c r="N259" s="163"/>
      <c r="X259" s="164"/>
      <c r="AT259" s="159" t="s">
        <v>168</v>
      </c>
      <c r="AU259" s="159" t="s">
        <v>89</v>
      </c>
      <c r="AV259" s="14" t="s">
        <v>166</v>
      </c>
      <c r="AW259" s="14" t="s">
        <v>5</v>
      </c>
      <c r="AX259" s="14" t="s">
        <v>83</v>
      </c>
      <c r="AY259" s="159" t="s">
        <v>160</v>
      </c>
    </row>
    <row r="260" spans="2:65" s="13" customFormat="1">
      <c r="B260" s="151"/>
      <c r="D260" s="145" t="s">
        <v>168</v>
      </c>
      <c r="F260" s="153" t="s">
        <v>318</v>
      </c>
      <c r="H260" s="154">
        <v>1.76</v>
      </c>
      <c r="I260" s="155"/>
      <c r="J260" s="155"/>
      <c r="M260" s="151"/>
      <c r="N260" s="156"/>
      <c r="X260" s="157"/>
      <c r="AT260" s="152" t="s">
        <v>168</v>
      </c>
      <c r="AU260" s="152" t="s">
        <v>89</v>
      </c>
      <c r="AV260" s="13" t="s">
        <v>89</v>
      </c>
      <c r="AW260" s="13" t="s">
        <v>4</v>
      </c>
      <c r="AX260" s="13" t="s">
        <v>83</v>
      </c>
      <c r="AY260" s="152" t="s">
        <v>160</v>
      </c>
    </row>
    <row r="261" spans="2:65" s="1" customFormat="1" ht="33" customHeight="1">
      <c r="B261" s="31"/>
      <c r="C261" s="130" t="s">
        <v>319</v>
      </c>
      <c r="D261" s="130" t="s">
        <v>162</v>
      </c>
      <c r="E261" s="131" t="s">
        <v>320</v>
      </c>
      <c r="F261" s="132" t="s">
        <v>321</v>
      </c>
      <c r="G261" s="133" t="s">
        <v>87</v>
      </c>
      <c r="H261" s="134">
        <v>64.986000000000004</v>
      </c>
      <c r="I261" s="135"/>
      <c r="J261" s="135"/>
      <c r="K261" s="136">
        <f>ROUND(P261*H261,2)</f>
        <v>0</v>
      </c>
      <c r="L261" s="132" t="s">
        <v>165</v>
      </c>
      <c r="M261" s="31"/>
      <c r="N261" s="137" t="s">
        <v>1</v>
      </c>
      <c r="O261" s="138" t="s">
        <v>41</v>
      </c>
      <c r="P261" s="139">
        <f>I261+J261</f>
        <v>0</v>
      </c>
      <c r="Q261" s="139">
        <f>ROUND(I261*H261,2)</f>
        <v>0</v>
      </c>
      <c r="R261" s="139">
        <f>ROUND(J261*H261,2)</f>
        <v>0</v>
      </c>
      <c r="T261" s="140">
        <f>S261*H261</f>
        <v>0</v>
      </c>
      <c r="U261" s="140">
        <v>0</v>
      </c>
      <c r="V261" s="140">
        <f>U261*H261</f>
        <v>0</v>
      </c>
      <c r="W261" s="140">
        <v>0</v>
      </c>
      <c r="X261" s="141">
        <f>W261*H261</f>
        <v>0</v>
      </c>
      <c r="AR261" s="142" t="s">
        <v>166</v>
      </c>
      <c r="AT261" s="142" t="s">
        <v>162</v>
      </c>
      <c r="AU261" s="142" t="s">
        <v>89</v>
      </c>
      <c r="AY261" s="16" t="s">
        <v>160</v>
      </c>
      <c r="BE261" s="143">
        <f>IF(O261="základní",K261,0)</f>
        <v>0</v>
      </c>
      <c r="BF261" s="143">
        <f>IF(O261="snížená",K261,0)</f>
        <v>0</v>
      </c>
      <c r="BG261" s="143">
        <f>IF(O261="zákl. přenesená",K261,0)</f>
        <v>0</v>
      </c>
      <c r="BH261" s="143">
        <f>IF(O261="sníž. přenesená",K261,0)</f>
        <v>0</v>
      </c>
      <c r="BI261" s="143">
        <f>IF(O261="nulová",K261,0)</f>
        <v>0</v>
      </c>
      <c r="BJ261" s="16" t="s">
        <v>83</v>
      </c>
      <c r="BK261" s="143">
        <f>ROUND(P261*H261,2)</f>
        <v>0</v>
      </c>
      <c r="BL261" s="16" t="s">
        <v>166</v>
      </c>
      <c r="BM261" s="142" t="s">
        <v>322</v>
      </c>
    </row>
    <row r="262" spans="2:65" s="12" customFormat="1">
      <c r="B262" s="144"/>
      <c r="D262" s="145" t="s">
        <v>168</v>
      </c>
      <c r="E262" s="146" t="s">
        <v>1</v>
      </c>
      <c r="F262" s="147" t="s">
        <v>323</v>
      </c>
      <c r="H262" s="146" t="s">
        <v>1</v>
      </c>
      <c r="I262" s="148"/>
      <c r="J262" s="148"/>
      <c r="M262" s="144"/>
      <c r="N262" s="149"/>
      <c r="X262" s="150"/>
      <c r="AT262" s="146" t="s">
        <v>168</v>
      </c>
      <c r="AU262" s="146" t="s">
        <v>89</v>
      </c>
      <c r="AV262" s="12" t="s">
        <v>83</v>
      </c>
      <c r="AW262" s="12" t="s">
        <v>5</v>
      </c>
      <c r="AX262" s="12" t="s">
        <v>78</v>
      </c>
      <c r="AY262" s="146" t="s">
        <v>160</v>
      </c>
    </row>
    <row r="263" spans="2:65" s="13" customFormat="1">
      <c r="B263" s="151"/>
      <c r="D263" s="145" t="s">
        <v>168</v>
      </c>
      <c r="E263" s="152" t="s">
        <v>1</v>
      </c>
      <c r="F263" s="153" t="s">
        <v>324</v>
      </c>
      <c r="H263" s="154">
        <v>64.986000000000004</v>
      </c>
      <c r="I263" s="155"/>
      <c r="J263" s="155"/>
      <c r="M263" s="151"/>
      <c r="N263" s="156"/>
      <c r="X263" s="157"/>
      <c r="AT263" s="152" t="s">
        <v>168</v>
      </c>
      <c r="AU263" s="152" t="s">
        <v>89</v>
      </c>
      <c r="AV263" s="13" t="s">
        <v>89</v>
      </c>
      <c r="AW263" s="13" t="s">
        <v>5</v>
      </c>
      <c r="AX263" s="13" t="s">
        <v>78</v>
      </c>
      <c r="AY263" s="152" t="s">
        <v>160</v>
      </c>
    </row>
    <row r="264" spans="2:65" s="14" customFormat="1">
      <c r="B264" s="158"/>
      <c r="D264" s="145" t="s">
        <v>168</v>
      </c>
      <c r="E264" s="159" t="s">
        <v>85</v>
      </c>
      <c r="F264" s="160" t="s">
        <v>173</v>
      </c>
      <c r="H264" s="161">
        <v>64.986000000000004</v>
      </c>
      <c r="I264" s="162"/>
      <c r="J264" s="162"/>
      <c r="M264" s="158"/>
      <c r="N264" s="163"/>
      <c r="X264" s="164"/>
      <c r="AT264" s="159" t="s">
        <v>168</v>
      </c>
      <c r="AU264" s="159" t="s">
        <v>89</v>
      </c>
      <c r="AV264" s="14" t="s">
        <v>166</v>
      </c>
      <c r="AW264" s="14" t="s">
        <v>5</v>
      </c>
      <c r="AX264" s="14" t="s">
        <v>83</v>
      </c>
      <c r="AY264" s="159" t="s">
        <v>160</v>
      </c>
    </row>
    <row r="265" spans="2:65" s="1" customFormat="1" ht="37.9" customHeight="1">
      <c r="B265" s="31"/>
      <c r="C265" s="130" t="s">
        <v>325</v>
      </c>
      <c r="D265" s="130" t="s">
        <v>162</v>
      </c>
      <c r="E265" s="131" t="s">
        <v>326</v>
      </c>
      <c r="F265" s="132" t="s">
        <v>327</v>
      </c>
      <c r="G265" s="133" t="s">
        <v>87</v>
      </c>
      <c r="H265" s="134">
        <v>1949.58</v>
      </c>
      <c r="I265" s="135"/>
      <c r="J265" s="135"/>
      <c r="K265" s="136">
        <f>ROUND(P265*H265,2)</f>
        <v>0</v>
      </c>
      <c r="L265" s="132" t="s">
        <v>165</v>
      </c>
      <c r="M265" s="31"/>
      <c r="N265" s="137" t="s">
        <v>1</v>
      </c>
      <c r="O265" s="138" t="s">
        <v>41</v>
      </c>
      <c r="P265" s="139">
        <f>I265+J265</f>
        <v>0</v>
      </c>
      <c r="Q265" s="139">
        <f>ROUND(I265*H265,2)</f>
        <v>0</v>
      </c>
      <c r="R265" s="139">
        <f>ROUND(J265*H265,2)</f>
        <v>0</v>
      </c>
      <c r="T265" s="140">
        <f>S265*H265</f>
        <v>0</v>
      </c>
      <c r="U265" s="140">
        <v>0</v>
      </c>
      <c r="V265" s="140">
        <f>U265*H265</f>
        <v>0</v>
      </c>
      <c r="W265" s="140">
        <v>0</v>
      </c>
      <c r="X265" s="141">
        <f>W265*H265</f>
        <v>0</v>
      </c>
      <c r="AR265" s="142" t="s">
        <v>166</v>
      </c>
      <c r="AT265" s="142" t="s">
        <v>162</v>
      </c>
      <c r="AU265" s="142" t="s">
        <v>89</v>
      </c>
      <c r="AY265" s="16" t="s">
        <v>160</v>
      </c>
      <c r="BE265" s="143">
        <f>IF(O265="základní",K265,0)</f>
        <v>0</v>
      </c>
      <c r="BF265" s="143">
        <f>IF(O265="snížená",K265,0)</f>
        <v>0</v>
      </c>
      <c r="BG265" s="143">
        <f>IF(O265="zákl. přenesená",K265,0)</f>
        <v>0</v>
      </c>
      <c r="BH265" s="143">
        <f>IF(O265="sníž. přenesená",K265,0)</f>
        <v>0</v>
      </c>
      <c r="BI265" s="143">
        <f>IF(O265="nulová",K265,0)</f>
        <v>0</v>
      </c>
      <c r="BJ265" s="16" t="s">
        <v>83</v>
      </c>
      <c r="BK265" s="143">
        <f>ROUND(P265*H265,2)</f>
        <v>0</v>
      </c>
      <c r="BL265" s="16" t="s">
        <v>166</v>
      </c>
      <c r="BM265" s="142" t="s">
        <v>328</v>
      </c>
    </row>
    <row r="266" spans="2:65" s="13" customFormat="1">
      <c r="B266" s="151"/>
      <c r="D266" s="145" t="s">
        <v>168</v>
      </c>
      <c r="E266" s="152" t="s">
        <v>1</v>
      </c>
      <c r="F266" s="153" t="s">
        <v>85</v>
      </c>
      <c r="H266" s="154">
        <v>64.986000000000004</v>
      </c>
      <c r="I266" s="155"/>
      <c r="J266" s="155"/>
      <c r="M266" s="151"/>
      <c r="N266" s="156"/>
      <c r="X266" s="157"/>
      <c r="AT266" s="152" t="s">
        <v>168</v>
      </c>
      <c r="AU266" s="152" t="s">
        <v>89</v>
      </c>
      <c r="AV266" s="13" t="s">
        <v>89</v>
      </c>
      <c r="AW266" s="13" t="s">
        <v>5</v>
      </c>
      <c r="AX266" s="13" t="s">
        <v>78</v>
      </c>
      <c r="AY266" s="152" t="s">
        <v>160</v>
      </c>
    </row>
    <row r="267" spans="2:65" s="14" customFormat="1">
      <c r="B267" s="158"/>
      <c r="D267" s="145" t="s">
        <v>168</v>
      </c>
      <c r="E267" s="159" t="s">
        <v>1</v>
      </c>
      <c r="F267" s="160" t="s">
        <v>173</v>
      </c>
      <c r="H267" s="161">
        <v>64.986000000000004</v>
      </c>
      <c r="I267" s="162"/>
      <c r="J267" s="162"/>
      <c r="M267" s="158"/>
      <c r="N267" s="163"/>
      <c r="X267" s="164"/>
      <c r="AT267" s="159" t="s">
        <v>168</v>
      </c>
      <c r="AU267" s="159" t="s">
        <v>89</v>
      </c>
      <c r="AV267" s="14" t="s">
        <v>166</v>
      </c>
      <c r="AW267" s="14" t="s">
        <v>5</v>
      </c>
      <c r="AX267" s="14" t="s">
        <v>83</v>
      </c>
      <c r="AY267" s="159" t="s">
        <v>160</v>
      </c>
    </row>
    <row r="268" spans="2:65" s="13" customFormat="1">
      <c r="B268" s="151"/>
      <c r="D268" s="145" t="s">
        <v>168</v>
      </c>
      <c r="F268" s="153" t="s">
        <v>329</v>
      </c>
      <c r="H268" s="154">
        <v>1949.58</v>
      </c>
      <c r="I268" s="155"/>
      <c r="J268" s="155"/>
      <c r="M268" s="151"/>
      <c r="N268" s="156"/>
      <c r="X268" s="157"/>
      <c r="AT268" s="152" t="s">
        <v>168</v>
      </c>
      <c r="AU268" s="152" t="s">
        <v>89</v>
      </c>
      <c r="AV268" s="13" t="s">
        <v>89</v>
      </c>
      <c r="AW268" s="13" t="s">
        <v>4</v>
      </c>
      <c r="AX268" s="13" t="s">
        <v>83</v>
      </c>
      <c r="AY268" s="152" t="s">
        <v>160</v>
      </c>
    </row>
    <row r="269" spans="2:65" s="1" customFormat="1" ht="33" customHeight="1">
      <c r="B269" s="31"/>
      <c r="C269" s="130" t="s">
        <v>330</v>
      </c>
      <c r="D269" s="130" t="s">
        <v>162</v>
      </c>
      <c r="E269" s="131" t="s">
        <v>331</v>
      </c>
      <c r="F269" s="132" t="s">
        <v>332</v>
      </c>
      <c r="G269" s="133" t="s">
        <v>87</v>
      </c>
      <c r="H269" s="134">
        <v>64.986000000000004</v>
      </c>
      <c r="I269" s="135"/>
      <c r="J269" s="135"/>
      <c r="K269" s="136">
        <f>ROUND(P269*H269,2)</f>
        <v>0</v>
      </c>
      <c r="L269" s="132" t="s">
        <v>165</v>
      </c>
      <c r="M269" s="31"/>
      <c r="N269" s="137" t="s">
        <v>1</v>
      </c>
      <c r="O269" s="138" t="s">
        <v>41</v>
      </c>
      <c r="P269" s="139">
        <f>I269+J269</f>
        <v>0</v>
      </c>
      <c r="Q269" s="139">
        <f>ROUND(I269*H269,2)</f>
        <v>0</v>
      </c>
      <c r="R269" s="139">
        <f>ROUND(J269*H269,2)</f>
        <v>0</v>
      </c>
      <c r="T269" s="140">
        <f>S269*H269</f>
        <v>0</v>
      </c>
      <c r="U269" s="140">
        <v>0</v>
      </c>
      <c r="V269" s="140">
        <f>U269*H269</f>
        <v>0</v>
      </c>
      <c r="W269" s="140">
        <v>0</v>
      </c>
      <c r="X269" s="141">
        <f>W269*H269</f>
        <v>0</v>
      </c>
      <c r="AR269" s="142" t="s">
        <v>166</v>
      </c>
      <c r="AT269" s="142" t="s">
        <v>162</v>
      </c>
      <c r="AU269" s="142" t="s">
        <v>89</v>
      </c>
      <c r="AY269" s="16" t="s">
        <v>160</v>
      </c>
      <c r="BE269" s="143">
        <f>IF(O269="základní",K269,0)</f>
        <v>0</v>
      </c>
      <c r="BF269" s="143">
        <f>IF(O269="snížená",K269,0)</f>
        <v>0</v>
      </c>
      <c r="BG269" s="143">
        <f>IF(O269="zákl. přenesená",K269,0)</f>
        <v>0</v>
      </c>
      <c r="BH269" s="143">
        <f>IF(O269="sníž. přenesená",K269,0)</f>
        <v>0</v>
      </c>
      <c r="BI269" s="143">
        <f>IF(O269="nulová",K269,0)</f>
        <v>0</v>
      </c>
      <c r="BJ269" s="16" t="s">
        <v>83</v>
      </c>
      <c r="BK269" s="143">
        <f>ROUND(P269*H269,2)</f>
        <v>0</v>
      </c>
      <c r="BL269" s="16" t="s">
        <v>166</v>
      </c>
      <c r="BM269" s="142" t="s">
        <v>333</v>
      </c>
    </row>
    <row r="270" spans="2:65" s="13" customFormat="1">
      <c r="B270" s="151"/>
      <c r="D270" s="145" t="s">
        <v>168</v>
      </c>
      <c r="E270" s="152" t="s">
        <v>1</v>
      </c>
      <c r="F270" s="153" t="s">
        <v>85</v>
      </c>
      <c r="H270" s="154">
        <v>64.986000000000004</v>
      </c>
      <c r="I270" s="155"/>
      <c r="J270" s="155"/>
      <c r="M270" s="151"/>
      <c r="N270" s="156"/>
      <c r="X270" s="157"/>
      <c r="AT270" s="152" t="s">
        <v>168</v>
      </c>
      <c r="AU270" s="152" t="s">
        <v>89</v>
      </c>
      <c r="AV270" s="13" t="s">
        <v>89</v>
      </c>
      <c r="AW270" s="13" t="s">
        <v>5</v>
      </c>
      <c r="AX270" s="13" t="s">
        <v>78</v>
      </c>
      <c r="AY270" s="152" t="s">
        <v>160</v>
      </c>
    </row>
    <row r="271" spans="2:65" s="14" customFormat="1">
      <c r="B271" s="158"/>
      <c r="D271" s="145" t="s">
        <v>168</v>
      </c>
      <c r="E271" s="159" t="s">
        <v>1</v>
      </c>
      <c r="F271" s="160" t="s">
        <v>173</v>
      </c>
      <c r="H271" s="161">
        <v>64.986000000000004</v>
      </c>
      <c r="I271" s="162"/>
      <c r="J271" s="162"/>
      <c r="M271" s="158"/>
      <c r="N271" s="163"/>
      <c r="X271" s="164"/>
      <c r="AT271" s="159" t="s">
        <v>168</v>
      </c>
      <c r="AU271" s="159" t="s">
        <v>89</v>
      </c>
      <c r="AV271" s="14" t="s">
        <v>166</v>
      </c>
      <c r="AW271" s="14" t="s">
        <v>5</v>
      </c>
      <c r="AX271" s="14" t="s">
        <v>83</v>
      </c>
      <c r="AY271" s="159" t="s">
        <v>160</v>
      </c>
    </row>
    <row r="272" spans="2:65" s="1" customFormat="1" ht="24.2" customHeight="1">
      <c r="B272" s="31"/>
      <c r="C272" s="130" t="s">
        <v>334</v>
      </c>
      <c r="D272" s="130" t="s">
        <v>162</v>
      </c>
      <c r="E272" s="131" t="s">
        <v>335</v>
      </c>
      <c r="F272" s="132" t="s">
        <v>336</v>
      </c>
      <c r="G272" s="133" t="s">
        <v>100</v>
      </c>
      <c r="H272" s="134">
        <v>1.5</v>
      </c>
      <c r="I272" s="135"/>
      <c r="J272" s="135"/>
      <c r="K272" s="136">
        <f>ROUND(P272*H272,2)</f>
        <v>0</v>
      </c>
      <c r="L272" s="132" t="s">
        <v>165</v>
      </c>
      <c r="M272" s="31"/>
      <c r="N272" s="137" t="s">
        <v>1</v>
      </c>
      <c r="O272" s="138" t="s">
        <v>41</v>
      </c>
      <c r="P272" s="139">
        <f>I272+J272</f>
        <v>0</v>
      </c>
      <c r="Q272" s="139">
        <f>ROUND(I272*H272,2)</f>
        <v>0</v>
      </c>
      <c r="R272" s="139">
        <f>ROUND(J272*H272,2)</f>
        <v>0</v>
      </c>
      <c r="T272" s="140">
        <f>S272*H272</f>
        <v>0</v>
      </c>
      <c r="U272" s="140">
        <v>0</v>
      </c>
      <c r="V272" s="140">
        <f>U272*H272</f>
        <v>0</v>
      </c>
      <c r="W272" s="140">
        <v>0</v>
      </c>
      <c r="X272" s="141">
        <f>W272*H272</f>
        <v>0</v>
      </c>
      <c r="AR272" s="142" t="s">
        <v>166</v>
      </c>
      <c r="AT272" s="142" t="s">
        <v>162</v>
      </c>
      <c r="AU272" s="142" t="s">
        <v>89</v>
      </c>
      <c r="AY272" s="16" t="s">
        <v>160</v>
      </c>
      <c r="BE272" s="143">
        <f>IF(O272="základní",K272,0)</f>
        <v>0</v>
      </c>
      <c r="BF272" s="143">
        <f>IF(O272="snížená",K272,0)</f>
        <v>0</v>
      </c>
      <c r="BG272" s="143">
        <f>IF(O272="zákl. přenesená",K272,0)</f>
        <v>0</v>
      </c>
      <c r="BH272" s="143">
        <f>IF(O272="sníž. přenesená",K272,0)</f>
        <v>0</v>
      </c>
      <c r="BI272" s="143">
        <f>IF(O272="nulová",K272,0)</f>
        <v>0</v>
      </c>
      <c r="BJ272" s="16" t="s">
        <v>83</v>
      </c>
      <c r="BK272" s="143">
        <f>ROUND(P272*H272,2)</f>
        <v>0</v>
      </c>
      <c r="BL272" s="16" t="s">
        <v>166</v>
      </c>
      <c r="BM272" s="142" t="s">
        <v>337</v>
      </c>
    </row>
    <row r="273" spans="2:65" s="13" customFormat="1">
      <c r="B273" s="151"/>
      <c r="D273" s="145" t="s">
        <v>168</v>
      </c>
      <c r="E273" s="152" t="s">
        <v>1</v>
      </c>
      <c r="F273" s="153" t="s">
        <v>338</v>
      </c>
      <c r="H273" s="154">
        <v>1.5</v>
      </c>
      <c r="I273" s="155"/>
      <c r="J273" s="155"/>
      <c r="M273" s="151"/>
      <c r="N273" s="156"/>
      <c r="X273" s="157"/>
      <c r="AT273" s="152" t="s">
        <v>168</v>
      </c>
      <c r="AU273" s="152" t="s">
        <v>89</v>
      </c>
      <c r="AV273" s="13" t="s">
        <v>89</v>
      </c>
      <c r="AW273" s="13" t="s">
        <v>5</v>
      </c>
      <c r="AX273" s="13" t="s">
        <v>78</v>
      </c>
      <c r="AY273" s="152" t="s">
        <v>160</v>
      </c>
    </row>
    <row r="274" spans="2:65" s="14" customFormat="1">
      <c r="B274" s="158"/>
      <c r="D274" s="145" t="s">
        <v>168</v>
      </c>
      <c r="E274" s="159" t="s">
        <v>1</v>
      </c>
      <c r="F274" s="160" t="s">
        <v>173</v>
      </c>
      <c r="H274" s="161">
        <v>1.5</v>
      </c>
      <c r="I274" s="162"/>
      <c r="J274" s="162"/>
      <c r="M274" s="158"/>
      <c r="N274" s="163"/>
      <c r="X274" s="164"/>
      <c r="AT274" s="159" t="s">
        <v>168</v>
      </c>
      <c r="AU274" s="159" t="s">
        <v>89</v>
      </c>
      <c r="AV274" s="14" t="s">
        <v>166</v>
      </c>
      <c r="AW274" s="14" t="s">
        <v>5</v>
      </c>
      <c r="AX274" s="14" t="s">
        <v>83</v>
      </c>
      <c r="AY274" s="159" t="s">
        <v>160</v>
      </c>
    </row>
    <row r="275" spans="2:65" s="1" customFormat="1" ht="24.2" customHeight="1">
      <c r="B275" s="31"/>
      <c r="C275" s="130" t="s">
        <v>339</v>
      </c>
      <c r="D275" s="130" t="s">
        <v>162</v>
      </c>
      <c r="E275" s="131" t="s">
        <v>340</v>
      </c>
      <c r="F275" s="132" t="s">
        <v>341</v>
      </c>
      <c r="G275" s="133" t="s">
        <v>100</v>
      </c>
      <c r="H275" s="134">
        <v>45</v>
      </c>
      <c r="I275" s="135"/>
      <c r="J275" s="135"/>
      <c r="K275" s="136">
        <f>ROUND(P275*H275,2)</f>
        <v>0</v>
      </c>
      <c r="L275" s="132" t="s">
        <v>165</v>
      </c>
      <c r="M275" s="31"/>
      <c r="N275" s="137" t="s">
        <v>1</v>
      </c>
      <c r="O275" s="138" t="s">
        <v>41</v>
      </c>
      <c r="P275" s="139">
        <f>I275+J275</f>
        <v>0</v>
      </c>
      <c r="Q275" s="139">
        <f>ROUND(I275*H275,2)</f>
        <v>0</v>
      </c>
      <c r="R275" s="139">
        <f>ROUND(J275*H275,2)</f>
        <v>0</v>
      </c>
      <c r="T275" s="140">
        <f>S275*H275</f>
        <v>0</v>
      </c>
      <c r="U275" s="140">
        <v>0</v>
      </c>
      <c r="V275" s="140">
        <f>U275*H275</f>
        <v>0</v>
      </c>
      <c r="W275" s="140">
        <v>0</v>
      </c>
      <c r="X275" s="141">
        <f>W275*H275</f>
        <v>0</v>
      </c>
      <c r="AR275" s="142" t="s">
        <v>166</v>
      </c>
      <c r="AT275" s="142" t="s">
        <v>162</v>
      </c>
      <c r="AU275" s="142" t="s">
        <v>89</v>
      </c>
      <c r="AY275" s="16" t="s">
        <v>160</v>
      </c>
      <c r="BE275" s="143">
        <f>IF(O275="základní",K275,0)</f>
        <v>0</v>
      </c>
      <c r="BF275" s="143">
        <f>IF(O275="snížená",K275,0)</f>
        <v>0</v>
      </c>
      <c r="BG275" s="143">
        <f>IF(O275="zákl. přenesená",K275,0)</f>
        <v>0</v>
      </c>
      <c r="BH275" s="143">
        <f>IF(O275="sníž. přenesená",K275,0)</f>
        <v>0</v>
      </c>
      <c r="BI275" s="143">
        <f>IF(O275="nulová",K275,0)</f>
        <v>0</v>
      </c>
      <c r="BJ275" s="16" t="s">
        <v>83</v>
      </c>
      <c r="BK275" s="143">
        <f>ROUND(P275*H275,2)</f>
        <v>0</v>
      </c>
      <c r="BL275" s="16" t="s">
        <v>166</v>
      </c>
      <c r="BM275" s="142" t="s">
        <v>342</v>
      </c>
    </row>
    <row r="276" spans="2:65" s="13" customFormat="1">
      <c r="B276" s="151"/>
      <c r="D276" s="145" t="s">
        <v>168</v>
      </c>
      <c r="E276" s="152" t="s">
        <v>1</v>
      </c>
      <c r="F276" s="153" t="s">
        <v>338</v>
      </c>
      <c r="H276" s="154">
        <v>1.5</v>
      </c>
      <c r="I276" s="155"/>
      <c r="J276" s="155"/>
      <c r="M276" s="151"/>
      <c r="N276" s="156"/>
      <c r="X276" s="157"/>
      <c r="AT276" s="152" t="s">
        <v>168</v>
      </c>
      <c r="AU276" s="152" t="s">
        <v>89</v>
      </c>
      <c r="AV276" s="13" t="s">
        <v>89</v>
      </c>
      <c r="AW276" s="13" t="s">
        <v>5</v>
      </c>
      <c r="AX276" s="13" t="s">
        <v>78</v>
      </c>
      <c r="AY276" s="152" t="s">
        <v>160</v>
      </c>
    </row>
    <row r="277" spans="2:65" s="14" customFormat="1">
      <c r="B277" s="158"/>
      <c r="D277" s="145" t="s">
        <v>168</v>
      </c>
      <c r="E277" s="159" t="s">
        <v>1</v>
      </c>
      <c r="F277" s="160" t="s">
        <v>173</v>
      </c>
      <c r="H277" s="161">
        <v>1.5</v>
      </c>
      <c r="I277" s="162"/>
      <c r="J277" s="162"/>
      <c r="M277" s="158"/>
      <c r="N277" s="163"/>
      <c r="X277" s="164"/>
      <c r="AT277" s="159" t="s">
        <v>168</v>
      </c>
      <c r="AU277" s="159" t="s">
        <v>89</v>
      </c>
      <c r="AV277" s="14" t="s">
        <v>166</v>
      </c>
      <c r="AW277" s="14" t="s">
        <v>5</v>
      </c>
      <c r="AX277" s="14" t="s">
        <v>83</v>
      </c>
      <c r="AY277" s="159" t="s">
        <v>160</v>
      </c>
    </row>
    <row r="278" spans="2:65" s="13" customFormat="1">
      <c r="B278" s="151"/>
      <c r="D278" s="145" t="s">
        <v>168</v>
      </c>
      <c r="F278" s="153" t="s">
        <v>343</v>
      </c>
      <c r="H278" s="154">
        <v>45</v>
      </c>
      <c r="I278" s="155"/>
      <c r="J278" s="155"/>
      <c r="M278" s="151"/>
      <c r="N278" s="156"/>
      <c r="X278" s="157"/>
      <c r="AT278" s="152" t="s">
        <v>168</v>
      </c>
      <c r="AU278" s="152" t="s">
        <v>89</v>
      </c>
      <c r="AV278" s="13" t="s">
        <v>89</v>
      </c>
      <c r="AW278" s="13" t="s">
        <v>4</v>
      </c>
      <c r="AX278" s="13" t="s">
        <v>83</v>
      </c>
      <c r="AY278" s="152" t="s">
        <v>160</v>
      </c>
    </row>
    <row r="279" spans="2:65" s="1" customFormat="1" ht="24.2" customHeight="1">
      <c r="B279" s="31"/>
      <c r="C279" s="130" t="s">
        <v>344</v>
      </c>
      <c r="D279" s="130" t="s">
        <v>162</v>
      </c>
      <c r="E279" s="131" t="s">
        <v>345</v>
      </c>
      <c r="F279" s="132" t="s">
        <v>346</v>
      </c>
      <c r="G279" s="133" t="s">
        <v>100</v>
      </c>
      <c r="H279" s="134">
        <v>1.5</v>
      </c>
      <c r="I279" s="135"/>
      <c r="J279" s="135"/>
      <c r="K279" s="136">
        <f>ROUND(P279*H279,2)</f>
        <v>0</v>
      </c>
      <c r="L279" s="132" t="s">
        <v>165</v>
      </c>
      <c r="M279" s="31"/>
      <c r="N279" s="137" t="s">
        <v>1</v>
      </c>
      <c r="O279" s="138" t="s">
        <v>41</v>
      </c>
      <c r="P279" s="139">
        <f>I279+J279</f>
        <v>0</v>
      </c>
      <c r="Q279" s="139">
        <f>ROUND(I279*H279,2)</f>
        <v>0</v>
      </c>
      <c r="R279" s="139">
        <f>ROUND(J279*H279,2)</f>
        <v>0</v>
      </c>
      <c r="T279" s="140">
        <f>S279*H279</f>
        <v>0</v>
      </c>
      <c r="U279" s="140">
        <v>0</v>
      </c>
      <c r="V279" s="140">
        <f>U279*H279</f>
        <v>0</v>
      </c>
      <c r="W279" s="140">
        <v>0</v>
      </c>
      <c r="X279" s="141">
        <f>W279*H279</f>
        <v>0</v>
      </c>
      <c r="AR279" s="142" t="s">
        <v>166</v>
      </c>
      <c r="AT279" s="142" t="s">
        <v>162</v>
      </c>
      <c r="AU279" s="142" t="s">
        <v>89</v>
      </c>
      <c r="AY279" s="16" t="s">
        <v>160</v>
      </c>
      <c r="BE279" s="143">
        <f>IF(O279="základní",K279,0)</f>
        <v>0</v>
      </c>
      <c r="BF279" s="143">
        <f>IF(O279="snížená",K279,0)</f>
        <v>0</v>
      </c>
      <c r="BG279" s="143">
        <f>IF(O279="zákl. přenesená",K279,0)</f>
        <v>0</v>
      </c>
      <c r="BH279" s="143">
        <f>IF(O279="sníž. přenesená",K279,0)</f>
        <v>0</v>
      </c>
      <c r="BI279" s="143">
        <f>IF(O279="nulová",K279,0)</f>
        <v>0</v>
      </c>
      <c r="BJ279" s="16" t="s">
        <v>83</v>
      </c>
      <c r="BK279" s="143">
        <f>ROUND(P279*H279,2)</f>
        <v>0</v>
      </c>
      <c r="BL279" s="16" t="s">
        <v>166</v>
      </c>
      <c r="BM279" s="142" t="s">
        <v>347</v>
      </c>
    </row>
    <row r="280" spans="2:65" s="13" customFormat="1">
      <c r="B280" s="151"/>
      <c r="D280" s="145" t="s">
        <v>168</v>
      </c>
      <c r="E280" s="152" t="s">
        <v>1</v>
      </c>
      <c r="F280" s="153" t="s">
        <v>338</v>
      </c>
      <c r="H280" s="154">
        <v>1.5</v>
      </c>
      <c r="I280" s="155"/>
      <c r="J280" s="155"/>
      <c r="M280" s="151"/>
      <c r="N280" s="156"/>
      <c r="X280" s="157"/>
      <c r="AT280" s="152" t="s">
        <v>168</v>
      </c>
      <c r="AU280" s="152" t="s">
        <v>89</v>
      </c>
      <c r="AV280" s="13" t="s">
        <v>89</v>
      </c>
      <c r="AW280" s="13" t="s">
        <v>5</v>
      </c>
      <c r="AX280" s="13" t="s">
        <v>78</v>
      </c>
      <c r="AY280" s="152" t="s">
        <v>160</v>
      </c>
    </row>
    <row r="281" spans="2:65" s="14" customFormat="1">
      <c r="B281" s="158"/>
      <c r="D281" s="145" t="s">
        <v>168</v>
      </c>
      <c r="E281" s="159" t="s">
        <v>1</v>
      </c>
      <c r="F281" s="160" t="s">
        <v>173</v>
      </c>
      <c r="H281" s="161">
        <v>1.5</v>
      </c>
      <c r="I281" s="162"/>
      <c r="J281" s="162"/>
      <c r="M281" s="158"/>
      <c r="N281" s="163"/>
      <c r="X281" s="164"/>
      <c r="AT281" s="159" t="s">
        <v>168</v>
      </c>
      <c r="AU281" s="159" t="s">
        <v>89</v>
      </c>
      <c r="AV281" s="14" t="s">
        <v>166</v>
      </c>
      <c r="AW281" s="14" t="s">
        <v>5</v>
      </c>
      <c r="AX281" s="14" t="s">
        <v>83</v>
      </c>
      <c r="AY281" s="159" t="s">
        <v>160</v>
      </c>
    </row>
    <row r="282" spans="2:65" s="1" customFormat="1" ht="37.9" customHeight="1">
      <c r="B282" s="31"/>
      <c r="C282" s="130" t="s">
        <v>348</v>
      </c>
      <c r="D282" s="130" t="s">
        <v>162</v>
      </c>
      <c r="E282" s="131" t="s">
        <v>349</v>
      </c>
      <c r="F282" s="132" t="s">
        <v>350</v>
      </c>
      <c r="G282" s="133" t="s">
        <v>351</v>
      </c>
      <c r="H282" s="134">
        <v>3.5999999999999997E-2</v>
      </c>
      <c r="I282" s="135"/>
      <c r="J282" s="135"/>
      <c r="K282" s="136">
        <f>ROUND(P282*H282,2)</f>
        <v>0</v>
      </c>
      <c r="L282" s="132" t="s">
        <v>1</v>
      </c>
      <c r="M282" s="31"/>
      <c r="N282" s="137" t="s">
        <v>1</v>
      </c>
      <c r="O282" s="138" t="s">
        <v>41</v>
      </c>
      <c r="P282" s="139">
        <f>I282+J282</f>
        <v>0</v>
      </c>
      <c r="Q282" s="139">
        <f>ROUND(I282*H282,2)</f>
        <v>0</v>
      </c>
      <c r="R282" s="139">
        <f>ROUND(J282*H282,2)</f>
        <v>0</v>
      </c>
      <c r="T282" s="140">
        <f>S282*H282</f>
        <v>0</v>
      </c>
      <c r="U282" s="140">
        <v>0</v>
      </c>
      <c r="V282" s="140">
        <f>U282*H282</f>
        <v>0</v>
      </c>
      <c r="W282" s="140">
        <v>0</v>
      </c>
      <c r="X282" s="141">
        <f>W282*H282</f>
        <v>0</v>
      </c>
      <c r="AR282" s="142" t="s">
        <v>166</v>
      </c>
      <c r="AT282" s="142" t="s">
        <v>162</v>
      </c>
      <c r="AU282" s="142" t="s">
        <v>89</v>
      </c>
      <c r="AY282" s="16" t="s">
        <v>160</v>
      </c>
      <c r="BE282" s="143">
        <f>IF(O282="základní",K282,0)</f>
        <v>0</v>
      </c>
      <c r="BF282" s="143">
        <f>IF(O282="snížená",K282,0)</f>
        <v>0</v>
      </c>
      <c r="BG282" s="143">
        <f>IF(O282="zákl. přenesená",K282,0)</f>
        <v>0</v>
      </c>
      <c r="BH282" s="143">
        <f>IF(O282="sníž. přenesená",K282,0)</f>
        <v>0</v>
      </c>
      <c r="BI282" s="143">
        <f>IF(O282="nulová",K282,0)</f>
        <v>0</v>
      </c>
      <c r="BJ282" s="16" t="s">
        <v>83</v>
      </c>
      <c r="BK282" s="143">
        <f>ROUND(P282*H282,2)</f>
        <v>0</v>
      </c>
      <c r="BL282" s="16" t="s">
        <v>166</v>
      </c>
      <c r="BM282" s="142" t="s">
        <v>352</v>
      </c>
    </row>
    <row r="283" spans="2:65" s="12" customFormat="1">
      <c r="B283" s="144"/>
      <c r="D283" s="145" t="s">
        <v>168</v>
      </c>
      <c r="E283" s="146" t="s">
        <v>1</v>
      </c>
      <c r="F283" s="147" t="s">
        <v>353</v>
      </c>
      <c r="H283" s="146" t="s">
        <v>1</v>
      </c>
      <c r="I283" s="148"/>
      <c r="J283" s="148"/>
      <c r="M283" s="144"/>
      <c r="N283" s="149"/>
      <c r="X283" s="150"/>
      <c r="AT283" s="146" t="s">
        <v>168</v>
      </c>
      <c r="AU283" s="146" t="s">
        <v>89</v>
      </c>
      <c r="AV283" s="12" t="s">
        <v>83</v>
      </c>
      <c r="AW283" s="12" t="s">
        <v>5</v>
      </c>
      <c r="AX283" s="12" t="s">
        <v>78</v>
      </c>
      <c r="AY283" s="146" t="s">
        <v>160</v>
      </c>
    </row>
    <row r="284" spans="2:65" s="13" customFormat="1">
      <c r="B284" s="151"/>
      <c r="D284" s="145" t="s">
        <v>168</v>
      </c>
      <c r="E284" s="152" t="s">
        <v>1</v>
      </c>
      <c r="F284" s="153" t="s">
        <v>354</v>
      </c>
      <c r="H284" s="154">
        <v>1.4999999999999999E-2</v>
      </c>
      <c r="I284" s="155"/>
      <c r="J284" s="155"/>
      <c r="M284" s="151"/>
      <c r="N284" s="156"/>
      <c r="X284" s="157"/>
      <c r="AT284" s="152" t="s">
        <v>168</v>
      </c>
      <c r="AU284" s="152" t="s">
        <v>89</v>
      </c>
      <c r="AV284" s="13" t="s">
        <v>89</v>
      </c>
      <c r="AW284" s="13" t="s">
        <v>5</v>
      </c>
      <c r="AX284" s="13" t="s">
        <v>78</v>
      </c>
      <c r="AY284" s="152" t="s">
        <v>160</v>
      </c>
    </row>
    <row r="285" spans="2:65" s="12" customFormat="1">
      <c r="B285" s="144"/>
      <c r="D285" s="145" t="s">
        <v>168</v>
      </c>
      <c r="E285" s="146" t="s">
        <v>1</v>
      </c>
      <c r="F285" s="147" t="s">
        <v>355</v>
      </c>
      <c r="H285" s="146" t="s">
        <v>1</v>
      </c>
      <c r="I285" s="148"/>
      <c r="J285" s="148"/>
      <c r="M285" s="144"/>
      <c r="N285" s="149"/>
      <c r="X285" s="150"/>
      <c r="AT285" s="146" t="s">
        <v>168</v>
      </c>
      <c r="AU285" s="146" t="s">
        <v>89</v>
      </c>
      <c r="AV285" s="12" t="s">
        <v>83</v>
      </c>
      <c r="AW285" s="12" t="s">
        <v>5</v>
      </c>
      <c r="AX285" s="12" t="s">
        <v>78</v>
      </c>
      <c r="AY285" s="146" t="s">
        <v>160</v>
      </c>
    </row>
    <row r="286" spans="2:65" s="13" customFormat="1">
      <c r="B286" s="151"/>
      <c r="D286" s="145" t="s">
        <v>168</v>
      </c>
      <c r="E286" s="152" t="s">
        <v>1</v>
      </c>
      <c r="F286" s="153" t="s">
        <v>356</v>
      </c>
      <c r="H286" s="154">
        <v>5.0000000000000001E-3</v>
      </c>
      <c r="I286" s="155"/>
      <c r="J286" s="155"/>
      <c r="M286" s="151"/>
      <c r="N286" s="156"/>
      <c r="X286" s="157"/>
      <c r="AT286" s="152" t="s">
        <v>168</v>
      </c>
      <c r="AU286" s="152" t="s">
        <v>89</v>
      </c>
      <c r="AV286" s="13" t="s">
        <v>89</v>
      </c>
      <c r="AW286" s="13" t="s">
        <v>5</v>
      </c>
      <c r="AX286" s="13" t="s">
        <v>78</v>
      </c>
      <c r="AY286" s="152" t="s">
        <v>160</v>
      </c>
    </row>
    <row r="287" spans="2:65" s="12" customFormat="1">
      <c r="B287" s="144"/>
      <c r="D287" s="145" t="s">
        <v>168</v>
      </c>
      <c r="E287" s="146" t="s">
        <v>1</v>
      </c>
      <c r="F287" s="147" t="s">
        <v>357</v>
      </c>
      <c r="H287" s="146" t="s">
        <v>1</v>
      </c>
      <c r="I287" s="148"/>
      <c r="J287" s="148"/>
      <c r="M287" s="144"/>
      <c r="N287" s="149"/>
      <c r="X287" s="150"/>
      <c r="AT287" s="146" t="s">
        <v>168</v>
      </c>
      <c r="AU287" s="146" t="s">
        <v>89</v>
      </c>
      <c r="AV287" s="12" t="s">
        <v>83</v>
      </c>
      <c r="AW287" s="12" t="s">
        <v>5</v>
      </c>
      <c r="AX287" s="12" t="s">
        <v>78</v>
      </c>
      <c r="AY287" s="146" t="s">
        <v>160</v>
      </c>
    </row>
    <row r="288" spans="2:65" s="13" customFormat="1">
      <c r="B288" s="151"/>
      <c r="D288" s="145" t="s">
        <v>168</v>
      </c>
      <c r="E288" s="152" t="s">
        <v>1</v>
      </c>
      <c r="F288" s="153" t="s">
        <v>358</v>
      </c>
      <c r="H288" s="154">
        <v>1.6E-2</v>
      </c>
      <c r="I288" s="155"/>
      <c r="J288" s="155"/>
      <c r="M288" s="151"/>
      <c r="N288" s="156"/>
      <c r="X288" s="157"/>
      <c r="AT288" s="152" t="s">
        <v>168</v>
      </c>
      <c r="AU288" s="152" t="s">
        <v>89</v>
      </c>
      <c r="AV288" s="13" t="s">
        <v>89</v>
      </c>
      <c r="AW288" s="13" t="s">
        <v>5</v>
      </c>
      <c r="AX288" s="13" t="s">
        <v>78</v>
      </c>
      <c r="AY288" s="152" t="s">
        <v>160</v>
      </c>
    </row>
    <row r="289" spans="2:65" s="14" customFormat="1">
      <c r="B289" s="158"/>
      <c r="D289" s="145" t="s">
        <v>168</v>
      </c>
      <c r="E289" s="159" t="s">
        <v>1</v>
      </c>
      <c r="F289" s="160" t="s">
        <v>173</v>
      </c>
      <c r="H289" s="161">
        <v>3.5999999999999997E-2</v>
      </c>
      <c r="I289" s="162"/>
      <c r="J289" s="162"/>
      <c r="M289" s="158"/>
      <c r="N289" s="163"/>
      <c r="X289" s="164"/>
      <c r="AT289" s="159" t="s">
        <v>168</v>
      </c>
      <c r="AU289" s="159" t="s">
        <v>89</v>
      </c>
      <c r="AV289" s="14" t="s">
        <v>166</v>
      </c>
      <c r="AW289" s="14" t="s">
        <v>5</v>
      </c>
      <c r="AX289" s="14" t="s">
        <v>83</v>
      </c>
      <c r="AY289" s="159" t="s">
        <v>160</v>
      </c>
    </row>
    <row r="290" spans="2:65" s="1" customFormat="1" ht="16.5" customHeight="1">
      <c r="B290" s="31"/>
      <c r="C290" s="130" t="s">
        <v>359</v>
      </c>
      <c r="D290" s="130" t="s">
        <v>162</v>
      </c>
      <c r="E290" s="131" t="s">
        <v>360</v>
      </c>
      <c r="F290" s="132" t="s">
        <v>361</v>
      </c>
      <c r="G290" s="133" t="s">
        <v>100</v>
      </c>
      <c r="H290" s="134">
        <v>4.6749999999999998</v>
      </c>
      <c r="I290" s="135"/>
      <c r="J290" s="135"/>
      <c r="K290" s="136">
        <f>ROUND(P290*H290,2)</f>
        <v>0</v>
      </c>
      <c r="L290" s="132" t="s">
        <v>1</v>
      </c>
      <c r="M290" s="31"/>
      <c r="N290" s="137" t="s">
        <v>1</v>
      </c>
      <c r="O290" s="138" t="s">
        <v>41</v>
      </c>
      <c r="P290" s="139">
        <f>I290+J290</f>
        <v>0</v>
      </c>
      <c r="Q290" s="139">
        <f>ROUND(I290*H290,2)</f>
        <v>0</v>
      </c>
      <c r="R290" s="139">
        <f>ROUND(J290*H290,2)</f>
        <v>0</v>
      </c>
      <c r="T290" s="140">
        <f>S290*H290</f>
        <v>0</v>
      </c>
      <c r="U290" s="140">
        <v>0</v>
      </c>
      <c r="V290" s="140">
        <f>U290*H290</f>
        <v>0</v>
      </c>
      <c r="W290" s="140">
        <v>0.33800000000000002</v>
      </c>
      <c r="X290" s="141">
        <f>W290*H290</f>
        <v>1.5801499999999999</v>
      </c>
      <c r="AR290" s="142" t="s">
        <v>166</v>
      </c>
      <c r="AT290" s="142" t="s">
        <v>162</v>
      </c>
      <c r="AU290" s="142" t="s">
        <v>89</v>
      </c>
      <c r="AY290" s="16" t="s">
        <v>160</v>
      </c>
      <c r="BE290" s="143">
        <f>IF(O290="základní",K290,0)</f>
        <v>0</v>
      </c>
      <c r="BF290" s="143">
        <f>IF(O290="snížená",K290,0)</f>
        <v>0</v>
      </c>
      <c r="BG290" s="143">
        <f>IF(O290="zákl. přenesená",K290,0)</f>
        <v>0</v>
      </c>
      <c r="BH290" s="143">
        <f>IF(O290="sníž. přenesená",K290,0)</f>
        <v>0</v>
      </c>
      <c r="BI290" s="143">
        <f>IF(O290="nulová",K290,0)</f>
        <v>0</v>
      </c>
      <c r="BJ290" s="16" t="s">
        <v>83</v>
      </c>
      <c r="BK290" s="143">
        <f>ROUND(P290*H290,2)</f>
        <v>0</v>
      </c>
      <c r="BL290" s="16" t="s">
        <v>166</v>
      </c>
      <c r="BM290" s="142" t="s">
        <v>362</v>
      </c>
    </row>
    <row r="291" spans="2:65" s="13" customFormat="1">
      <c r="B291" s="151"/>
      <c r="D291" s="145" t="s">
        <v>168</v>
      </c>
      <c r="E291" s="152" t="s">
        <v>1</v>
      </c>
      <c r="F291" s="153" t="s">
        <v>363</v>
      </c>
      <c r="H291" s="154">
        <v>4.6749999999999998</v>
      </c>
      <c r="I291" s="155"/>
      <c r="J291" s="155"/>
      <c r="M291" s="151"/>
      <c r="N291" s="156"/>
      <c r="X291" s="157"/>
      <c r="AT291" s="152" t="s">
        <v>168</v>
      </c>
      <c r="AU291" s="152" t="s">
        <v>89</v>
      </c>
      <c r="AV291" s="13" t="s">
        <v>89</v>
      </c>
      <c r="AW291" s="13" t="s">
        <v>5</v>
      </c>
      <c r="AX291" s="13" t="s">
        <v>78</v>
      </c>
      <c r="AY291" s="152" t="s">
        <v>160</v>
      </c>
    </row>
    <row r="292" spans="2:65" s="14" customFormat="1">
      <c r="B292" s="158"/>
      <c r="D292" s="145" t="s">
        <v>168</v>
      </c>
      <c r="E292" s="159" t="s">
        <v>1</v>
      </c>
      <c r="F292" s="160" t="s">
        <v>173</v>
      </c>
      <c r="H292" s="161">
        <v>4.6749999999999998</v>
      </c>
      <c r="I292" s="162"/>
      <c r="J292" s="162"/>
      <c r="M292" s="158"/>
      <c r="N292" s="163"/>
      <c r="X292" s="164"/>
      <c r="AT292" s="159" t="s">
        <v>168</v>
      </c>
      <c r="AU292" s="159" t="s">
        <v>89</v>
      </c>
      <c r="AV292" s="14" t="s">
        <v>166</v>
      </c>
      <c r="AW292" s="14" t="s">
        <v>5</v>
      </c>
      <c r="AX292" s="14" t="s">
        <v>83</v>
      </c>
      <c r="AY292" s="159" t="s">
        <v>160</v>
      </c>
    </row>
    <row r="293" spans="2:65" s="1" customFormat="1" ht="24.2" customHeight="1">
      <c r="B293" s="31"/>
      <c r="C293" s="130" t="s">
        <v>364</v>
      </c>
      <c r="D293" s="130" t="s">
        <v>162</v>
      </c>
      <c r="E293" s="131" t="s">
        <v>365</v>
      </c>
      <c r="F293" s="132" t="s">
        <v>366</v>
      </c>
      <c r="G293" s="133" t="s">
        <v>179</v>
      </c>
      <c r="H293" s="134">
        <v>0.81499999999999995</v>
      </c>
      <c r="I293" s="135"/>
      <c r="J293" s="135"/>
      <c r="K293" s="136">
        <f>ROUND(P293*H293,2)</f>
        <v>0</v>
      </c>
      <c r="L293" s="132" t="s">
        <v>165</v>
      </c>
      <c r="M293" s="31"/>
      <c r="N293" s="137" t="s">
        <v>1</v>
      </c>
      <c r="O293" s="138" t="s">
        <v>41</v>
      </c>
      <c r="P293" s="139">
        <f>I293+J293</f>
        <v>0</v>
      </c>
      <c r="Q293" s="139">
        <f>ROUND(I293*H293,2)</f>
        <v>0</v>
      </c>
      <c r="R293" s="139">
        <f>ROUND(J293*H293,2)</f>
        <v>0</v>
      </c>
      <c r="T293" s="140">
        <f>S293*H293</f>
        <v>0</v>
      </c>
      <c r="U293" s="140">
        <v>0</v>
      </c>
      <c r="V293" s="140">
        <f>U293*H293</f>
        <v>0</v>
      </c>
      <c r="W293" s="140">
        <v>2.4</v>
      </c>
      <c r="X293" s="141">
        <f>W293*H293</f>
        <v>1.9559999999999997</v>
      </c>
      <c r="AR293" s="142" t="s">
        <v>166</v>
      </c>
      <c r="AT293" s="142" t="s">
        <v>162</v>
      </c>
      <c r="AU293" s="142" t="s">
        <v>89</v>
      </c>
      <c r="AY293" s="16" t="s">
        <v>160</v>
      </c>
      <c r="BE293" s="143">
        <f>IF(O293="základní",K293,0)</f>
        <v>0</v>
      </c>
      <c r="BF293" s="143">
        <f>IF(O293="snížená",K293,0)</f>
        <v>0</v>
      </c>
      <c r="BG293" s="143">
        <f>IF(O293="zákl. přenesená",K293,0)</f>
        <v>0</v>
      </c>
      <c r="BH293" s="143">
        <f>IF(O293="sníž. přenesená",K293,0)</f>
        <v>0</v>
      </c>
      <c r="BI293" s="143">
        <f>IF(O293="nulová",K293,0)</f>
        <v>0</v>
      </c>
      <c r="BJ293" s="16" t="s">
        <v>83</v>
      </c>
      <c r="BK293" s="143">
        <f>ROUND(P293*H293,2)</f>
        <v>0</v>
      </c>
      <c r="BL293" s="16" t="s">
        <v>166</v>
      </c>
      <c r="BM293" s="142" t="s">
        <v>367</v>
      </c>
    </row>
    <row r="294" spans="2:65" s="12" customFormat="1" ht="22.5">
      <c r="B294" s="144"/>
      <c r="D294" s="145" t="s">
        <v>168</v>
      </c>
      <c r="E294" s="146" t="s">
        <v>1</v>
      </c>
      <c r="F294" s="147" t="s">
        <v>368</v>
      </c>
      <c r="H294" s="146" t="s">
        <v>1</v>
      </c>
      <c r="I294" s="148"/>
      <c r="J294" s="148"/>
      <c r="M294" s="144"/>
      <c r="N294" s="149"/>
      <c r="X294" s="150"/>
      <c r="AT294" s="146" t="s">
        <v>168</v>
      </c>
      <c r="AU294" s="146" t="s">
        <v>89</v>
      </c>
      <c r="AV294" s="12" t="s">
        <v>83</v>
      </c>
      <c r="AW294" s="12" t="s">
        <v>5</v>
      </c>
      <c r="AX294" s="12" t="s">
        <v>78</v>
      </c>
      <c r="AY294" s="146" t="s">
        <v>160</v>
      </c>
    </row>
    <row r="295" spans="2:65" s="13" customFormat="1">
      <c r="B295" s="151"/>
      <c r="D295" s="145" t="s">
        <v>168</v>
      </c>
      <c r="E295" s="152" t="s">
        <v>1</v>
      </c>
      <c r="F295" s="153" t="s">
        <v>369</v>
      </c>
      <c r="H295" s="154">
        <v>0.81499999999999995</v>
      </c>
      <c r="I295" s="155"/>
      <c r="J295" s="155"/>
      <c r="M295" s="151"/>
      <c r="N295" s="156"/>
      <c r="X295" s="157"/>
      <c r="AT295" s="152" t="s">
        <v>168</v>
      </c>
      <c r="AU295" s="152" t="s">
        <v>89</v>
      </c>
      <c r="AV295" s="13" t="s">
        <v>89</v>
      </c>
      <c r="AW295" s="13" t="s">
        <v>5</v>
      </c>
      <c r="AX295" s="13" t="s">
        <v>78</v>
      </c>
      <c r="AY295" s="152" t="s">
        <v>160</v>
      </c>
    </row>
    <row r="296" spans="2:65" s="14" customFormat="1">
      <c r="B296" s="158"/>
      <c r="D296" s="145" t="s">
        <v>168</v>
      </c>
      <c r="E296" s="159" t="s">
        <v>1</v>
      </c>
      <c r="F296" s="160" t="s">
        <v>173</v>
      </c>
      <c r="H296" s="161">
        <v>0.81499999999999995</v>
      </c>
      <c r="I296" s="162"/>
      <c r="J296" s="162"/>
      <c r="M296" s="158"/>
      <c r="N296" s="163"/>
      <c r="X296" s="164"/>
      <c r="AT296" s="159" t="s">
        <v>168</v>
      </c>
      <c r="AU296" s="159" t="s">
        <v>89</v>
      </c>
      <c r="AV296" s="14" t="s">
        <v>166</v>
      </c>
      <c r="AW296" s="14" t="s">
        <v>5</v>
      </c>
      <c r="AX296" s="14" t="s">
        <v>83</v>
      </c>
      <c r="AY296" s="159" t="s">
        <v>160</v>
      </c>
    </row>
    <row r="297" spans="2:65" s="1" customFormat="1" ht="37.9" customHeight="1">
      <c r="B297" s="31"/>
      <c r="C297" s="130" t="s">
        <v>370</v>
      </c>
      <c r="D297" s="130" t="s">
        <v>162</v>
      </c>
      <c r="E297" s="131" t="s">
        <v>371</v>
      </c>
      <c r="F297" s="132" t="s">
        <v>372</v>
      </c>
      <c r="G297" s="133" t="s">
        <v>179</v>
      </c>
      <c r="H297" s="134">
        <v>0.18</v>
      </c>
      <c r="I297" s="135"/>
      <c r="J297" s="135"/>
      <c r="K297" s="136">
        <f>ROUND(P297*H297,2)</f>
        <v>0</v>
      </c>
      <c r="L297" s="132" t="s">
        <v>165</v>
      </c>
      <c r="M297" s="31"/>
      <c r="N297" s="137" t="s">
        <v>1</v>
      </c>
      <c r="O297" s="138" t="s">
        <v>41</v>
      </c>
      <c r="P297" s="139">
        <f>I297+J297</f>
        <v>0</v>
      </c>
      <c r="Q297" s="139">
        <f>ROUND(I297*H297,2)</f>
        <v>0</v>
      </c>
      <c r="R297" s="139">
        <f>ROUND(J297*H297,2)</f>
        <v>0</v>
      </c>
      <c r="T297" s="140">
        <f>S297*H297</f>
        <v>0</v>
      </c>
      <c r="U297" s="140">
        <v>0</v>
      </c>
      <c r="V297" s="140">
        <f>U297*H297</f>
        <v>0</v>
      </c>
      <c r="W297" s="140">
        <v>2.2000000000000002</v>
      </c>
      <c r="X297" s="141">
        <f>W297*H297</f>
        <v>0.39600000000000002</v>
      </c>
      <c r="AR297" s="142" t="s">
        <v>166</v>
      </c>
      <c r="AT297" s="142" t="s">
        <v>162</v>
      </c>
      <c r="AU297" s="142" t="s">
        <v>89</v>
      </c>
      <c r="AY297" s="16" t="s">
        <v>160</v>
      </c>
      <c r="BE297" s="143">
        <f>IF(O297="základní",K297,0)</f>
        <v>0</v>
      </c>
      <c r="BF297" s="143">
        <f>IF(O297="snížená",K297,0)</f>
        <v>0</v>
      </c>
      <c r="BG297" s="143">
        <f>IF(O297="zákl. přenesená",K297,0)</f>
        <v>0</v>
      </c>
      <c r="BH297" s="143">
        <f>IF(O297="sníž. přenesená",K297,0)</f>
        <v>0</v>
      </c>
      <c r="BI297" s="143">
        <f>IF(O297="nulová",K297,0)</f>
        <v>0</v>
      </c>
      <c r="BJ297" s="16" t="s">
        <v>83</v>
      </c>
      <c r="BK297" s="143">
        <f>ROUND(P297*H297,2)</f>
        <v>0</v>
      </c>
      <c r="BL297" s="16" t="s">
        <v>166</v>
      </c>
      <c r="BM297" s="142" t="s">
        <v>373</v>
      </c>
    </row>
    <row r="298" spans="2:65" s="12" customFormat="1">
      <c r="B298" s="144"/>
      <c r="D298" s="145" t="s">
        <v>168</v>
      </c>
      <c r="E298" s="146" t="s">
        <v>1</v>
      </c>
      <c r="F298" s="147" t="s">
        <v>374</v>
      </c>
      <c r="H298" s="146" t="s">
        <v>1</v>
      </c>
      <c r="I298" s="148"/>
      <c r="J298" s="148"/>
      <c r="M298" s="144"/>
      <c r="N298" s="149"/>
      <c r="X298" s="150"/>
      <c r="AT298" s="146" t="s">
        <v>168</v>
      </c>
      <c r="AU298" s="146" t="s">
        <v>89</v>
      </c>
      <c r="AV298" s="12" t="s">
        <v>83</v>
      </c>
      <c r="AW298" s="12" t="s">
        <v>5</v>
      </c>
      <c r="AX298" s="12" t="s">
        <v>78</v>
      </c>
      <c r="AY298" s="146" t="s">
        <v>160</v>
      </c>
    </row>
    <row r="299" spans="2:65" s="13" customFormat="1">
      <c r="B299" s="151"/>
      <c r="D299" s="145" t="s">
        <v>168</v>
      </c>
      <c r="E299" s="152" t="s">
        <v>1</v>
      </c>
      <c r="F299" s="153" t="s">
        <v>375</v>
      </c>
      <c r="H299" s="154">
        <v>0.18</v>
      </c>
      <c r="I299" s="155"/>
      <c r="J299" s="155"/>
      <c r="M299" s="151"/>
      <c r="N299" s="156"/>
      <c r="X299" s="157"/>
      <c r="AT299" s="152" t="s">
        <v>168</v>
      </c>
      <c r="AU299" s="152" t="s">
        <v>89</v>
      </c>
      <c r="AV299" s="13" t="s">
        <v>89</v>
      </c>
      <c r="AW299" s="13" t="s">
        <v>5</v>
      </c>
      <c r="AX299" s="13" t="s">
        <v>78</v>
      </c>
      <c r="AY299" s="152" t="s">
        <v>160</v>
      </c>
    </row>
    <row r="300" spans="2:65" s="14" customFormat="1">
      <c r="B300" s="158"/>
      <c r="D300" s="145" t="s">
        <v>168</v>
      </c>
      <c r="E300" s="159" t="s">
        <v>1</v>
      </c>
      <c r="F300" s="160" t="s">
        <v>173</v>
      </c>
      <c r="H300" s="161">
        <v>0.18</v>
      </c>
      <c r="I300" s="162"/>
      <c r="J300" s="162"/>
      <c r="M300" s="158"/>
      <c r="N300" s="163"/>
      <c r="X300" s="164"/>
      <c r="AT300" s="159" t="s">
        <v>168</v>
      </c>
      <c r="AU300" s="159" t="s">
        <v>89</v>
      </c>
      <c r="AV300" s="14" t="s">
        <v>166</v>
      </c>
      <c r="AW300" s="14" t="s">
        <v>5</v>
      </c>
      <c r="AX300" s="14" t="s">
        <v>83</v>
      </c>
      <c r="AY300" s="159" t="s">
        <v>160</v>
      </c>
    </row>
    <row r="301" spans="2:65" s="1" customFormat="1" ht="37.9" customHeight="1">
      <c r="B301" s="31"/>
      <c r="C301" s="130" t="s">
        <v>376</v>
      </c>
      <c r="D301" s="130" t="s">
        <v>162</v>
      </c>
      <c r="E301" s="131" t="s">
        <v>377</v>
      </c>
      <c r="F301" s="132" t="s">
        <v>378</v>
      </c>
      <c r="G301" s="133" t="s">
        <v>179</v>
      </c>
      <c r="H301" s="134">
        <v>4.8099999999999996</v>
      </c>
      <c r="I301" s="135"/>
      <c r="J301" s="135"/>
      <c r="K301" s="136">
        <f>ROUND(P301*H301,2)</f>
        <v>0</v>
      </c>
      <c r="L301" s="132" t="s">
        <v>165</v>
      </c>
      <c r="M301" s="31"/>
      <c r="N301" s="137" t="s">
        <v>1</v>
      </c>
      <c r="O301" s="138" t="s">
        <v>41</v>
      </c>
      <c r="P301" s="139">
        <f>I301+J301</f>
        <v>0</v>
      </c>
      <c r="Q301" s="139">
        <f>ROUND(I301*H301,2)</f>
        <v>0</v>
      </c>
      <c r="R301" s="139">
        <f>ROUND(J301*H301,2)</f>
        <v>0</v>
      </c>
      <c r="T301" s="140">
        <f>S301*H301</f>
        <v>0</v>
      </c>
      <c r="U301" s="140">
        <v>0</v>
      </c>
      <c r="V301" s="140">
        <f>U301*H301</f>
        <v>0</v>
      </c>
      <c r="W301" s="140">
        <v>2.2000000000000002</v>
      </c>
      <c r="X301" s="141">
        <f>W301*H301</f>
        <v>10.582000000000001</v>
      </c>
      <c r="AR301" s="142" t="s">
        <v>166</v>
      </c>
      <c r="AT301" s="142" t="s">
        <v>162</v>
      </c>
      <c r="AU301" s="142" t="s">
        <v>89</v>
      </c>
      <c r="AY301" s="16" t="s">
        <v>160</v>
      </c>
      <c r="BE301" s="143">
        <f>IF(O301="základní",K301,0)</f>
        <v>0</v>
      </c>
      <c r="BF301" s="143">
        <f>IF(O301="snížená",K301,0)</f>
        <v>0</v>
      </c>
      <c r="BG301" s="143">
        <f>IF(O301="zákl. přenesená",K301,0)</f>
        <v>0</v>
      </c>
      <c r="BH301" s="143">
        <f>IF(O301="sníž. přenesená",K301,0)</f>
        <v>0</v>
      </c>
      <c r="BI301" s="143">
        <f>IF(O301="nulová",K301,0)</f>
        <v>0</v>
      </c>
      <c r="BJ301" s="16" t="s">
        <v>83</v>
      </c>
      <c r="BK301" s="143">
        <f>ROUND(P301*H301,2)</f>
        <v>0</v>
      </c>
      <c r="BL301" s="16" t="s">
        <v>166</v>
      </c>
      <c r="BM301" s="142" t="s">
        <v>379</v>
      </c>
    </row>
    <row r="302" spans="2:65" s="13" customFormat="1">
      <c r="B302" s="151"/>
      <c r="D302" s="145" t="s">
        <v>168</v>
      </c>
      <c r="E302" s="152" t="s">
        <v>1</v>
      </c>
      <c r="F302" s="153" t="s">
        <v>380</v>
      </c>
      <c r="H302" s="154">
        <v>4.4960000000000004</v>
      </c>
      <c r="I302" s="155"/>
      <c r="J302" s="155"/>
      <c r="M302" s="151"/>
      <c r="N302" s="156"/>
      <c r="X302" s="157"/>
      <c r="AT302" s="152" t="s">
        <v>168</v>
      </c>
      <c r="AU302" s="152" t="s">
        <v>89</v>
      </c>
      <c r="AV302" s="13" t="s">
        <v>89</v>
      </c>
      <c r="AW302" s="13" t="s">
        <v>5</v>
      </c>
      <c r="AX302" s="13" t="s">
        <v>78</v>
      </c>
      <c r="AY302" s="152" t="s">
        <v>160</v>
      </c>
    </row>
    <row r="303" spans="2:65" s="13" customFormat="1">
      <c r="B303" s="151"/>
      <c r="D303" s="145" t="s">
        <v>168</v>
      </c>
      <c r="E303" s="152" t="s">
        <v>1</v>
      </c>
      <c r="F303" s="153" t="s">
        <v>381</v>
      </c>
      <c r="H303" s="154">
        <v>0.314</v>
      </c>
      <c r="I303" s="155"/>
      <c r="J303" s="155"/>
      <c r="M303" s="151"/>
      <c r="N303" s="156"/>
      <c r="X303" s="157"/>
      <c r="AT303" s="152" t="s">
        <v>168</v>
      </c>
      <c r="AU303" s="152" t="s">
        <v>89</v>
      </c>
      <c r="AV303" s="13" t="s">
        <v>89</v>
      </c>
      <c r="AW303" s="13" t="s">
        <v>5</v>
      </c>
      <c r="AX303" s="13" t="s">
        <v>78</v>
      </c>
      <c r="AY303" s="152" t="s">
        <v>160</v>
      </c>
    </row>
    <row r="304" spans="2:65" s="14" customFormat="1">
      <c r="B304" s="158"/>
      <c r="D304" s="145" t="s">
        <v>168</v>
      </c>
      <c r="E304" s="159" t="s">
        <v>1</v>
      </c>
      <c r="F304" s="160" t="s">
        <v>173</v>
      </c>
      <c r="H304" s="161">
        <v>4.8099999999999996</v>
      </c>
      <c r="I304" s="162"/>
      <c r="J304" s="162"/>
      <c r="M304" s="158"/>
      <c r="N304" s="163"/>
      <c r="X304" s="164"/>
      <c r="AT304" s="159" t="s">
        <v>168</v>
      </c>
      <c r="AU304" s="159" t="s">
        <v>89</v>
      </c>
      <c r="AV304" s="14" t="s">
        <v>166</v>
      </c>
      <c r="AW304" s="14" t="s">
        <v>5</v>
      </c>
      <c r="AX304" s="14" t="s">
        <v>83</v>
      </c>
      <c r="AY304" s="159" t="s">
        <v>160</v>
      </c>
    </row>
    <row r="305" spans="2:65" s="1" customFormat="1" ht="33" customHeight="1">
      <c r="B305" s="31"/>
      <c r="C305" s="130" t="s">
        <v>382</v>
      </c>
      <c r="D305" s="130" t="s">
        <v>162</v>
      </c>
      <c r="E305" s="131" t="s">
        <v>383</v>
      </c>
      <c r="F305" s="132" t="s">
        <v>384</v>
      </c>
      <c r="G305" s="133" t="s">
        <v>179</v>
      </c>
      <c r="H305" s="134">
        <v>4.8099999999999996</v>
      </c>
      <c r="I305" s="135"/>
      <c r="J305" s="135"/>
      <c r="K305" s="136">
        <f>ROUND(P305*H305,2)</f>
        <v>0</v>
      </c>
      <c r="L305" s="132" t="s">
        <v>165</v>
      </c>
      <c r="M305" s="31"/>
      <c r="N305" s="137" t="s">
        <v>1</v>
      </c>
      <c r="O305" s="138" t="s">
        <v>41</v>
      </c>
      <c r="P305" s="139">
        <f>I305+J305</f>
        <v>0</v>
      </c>
      <c r="Q305" s="139">
        <f>ROUND(I305*H305,2)</f>
        <v>0</v>
      </c>
      <c r="R305" s="139">
        <f>ROUND(J305*H305,2)</f>
        <v>0</v>
      </c>
      <c r="T305" s="140">
        <f>S305*H305</f>
        <v>0</v>
      </c>
      <c r="U305" s="140">
        <v>0</v>
      </c>
      <c r="V305" s="140">
        <f>U305*H305</f>
        <v>0</v>
      </c>
      <c r="W305" s="140">
        <v>4.3999999999999997E-2</v>
      </c>
      <c r="X305" s="141">
        <f>W305*H305</f>
        <v>0.21163999999999997</v>
      </c>
      <c r="AR305" s="142" t="s">
        <v>166</v>
      </c>
      <c r="AT305" s="142" t="s">
        <v>162</v>
      </c>
      <c r="AU305" s="142" t="s">
        <v>89</v>
      </c>
      <c r="AY305" s="16" t="s">
        <v>160</v>
      </c>
      <c r="BE305" s="143">
        <f>IF(O305="základní",K305,0)</f>
        <v>0</v>
      </c>
      <c r="BF305" s="143">
        <f>IF(O305="snížená",K305,0)</f>
        <v>0</v>
      </c>
      <c r="BG305" s="143">
        <f>IF(O305="zákl. přenesená",K305,0)</f>
        <v>0</v>
      </c>
      <c r="BH305" s="143">
        <f>IF(O305="sníž. přenesená",K305,0)</f>
        <v>0</v>
      </c>
      <c r="BI305" s="143">
        <f>IF(O305="nulová",K305,0)</f>
        <v>0</v>
      </c>
      <c r="BJ305" s="16" t="s">
        <v>83</v>
      </c>
      <c r="BK305" s="143">
        <f>ROUND(P305*H305,2)</f>
        <v>0</v>
      </c>
      <c r="BL305" s="16" t="s">
        <v>166</v>
      </c>
      <c r="BM305" s="142" t="s">
        <v>385</v>
      </c>
    </row>
    <row r="306" spans="2:65" s="13" customFormat="1">
      <c r="B306" s="151"/>
      <c r="D306" s="145" t="s">
        <v>168</v>
      </c>
      <c r="E306" s="152" t="s">
        <v>1</v>
      </c>
      <c r="F306" s="153" t="s">
        <v>380</v>
      </c>
      <c r="H306" s="154">
        <v>4.4960000000000004</v>
      </c>
      <c r="I306" s="155"/>
      <c r="J306" s="155"/>
      <c r="M306" s="151"/>
      <c r="N306" s="156"/>
      <c r="X306" s="157"/>
      <c r="AT306" s="152" t="s">
        <v>168</v>
      </c>
      <c r="AU306" s="152" t="s">
        <v>89</v>
      </c>
      <c r="AV306" s="13" t="s">
        <v>89</v>
      </c>
      <c r="AW306" s="13" t="s">
        <v>5</v>
      </c>
      <c r="AX306" s="13" t="s">
        <v>78</v>
      </c>
      <c r="AY306" s="152" t="s">
        <v>160</v>
      </c>
    </row>
    <row r="307" spans="2:65" s="13" customFormat="1">
      <c r="B307" s="151"/>
      <c r="D307" s="145" t="s">
        <v>168</v>
      </c>
      <c r="E307" s="152" t="s">
        <v>1</v>
      </c>
      <c r="F307" s="153" t="s">
        <v>381</v>
      </c>
      <c r="H307" s="154">
        <v>0.314</v>
      </c>
      <c r="I307" s="155"/>
      <c r="J307" s="155"/>
      <c r="M307" s="151"/>
      <c r="N307" s="156"/>
      <c r="X307" s="157"/>
      <c r="AT307" s="152" t="s">
        <v>168</v>
      </c>
      <c r="AU307" s="152" t="s">
        <v>89</v>
      </c>
      <c r="AV307" s="13" t="s">
        <v>89</v>
      </c>
      <c r="AW307" s="13" t="s">
        <v>5</v>
      </c>
      <c r="AX307" s="13" t="s">
        <v>78</v>
      </c>
      <c r="AY307" s="152" t="s">
        <v>160</v>
      </c>
    </row>
    <row r="308" spans="2:65" s="14" customFormat="1">
      <c r="B308" s="158"/>
      <c r="D308" s="145" t="s">
        <v>168</v>
      </c>
      <c r="E308" s="159" t="s">
        <v>1</v>
      </c>
      <c r="F308" s="160" t="s">
        <v>173</v>
      </c>
      <c r="H308" s="161">
        <v>4.8099999999999996</v>
      </c>
      <c r="I308" s="162"/>
      <c r="J308" s="162"/>
      <c r="M308" s="158"/>
      <c r="N308" s="163"/>
      <c r="X308" s="164"/>
      <c r="AT308" s="159" t="s">
        <v>168</v>
      </c>
      <c r="AU308" s="159" t="s">
        <v>89</v>
      </c>
      <c r="AV308" s="14" t="s">
        <v>166</v>
      </c>
      <c r="AW308" s="14" t="s">
        <v>5</v>
      </c>
      <c r="AX308" s="14" t="s">
        <v>83</v>
      </c>
      <c r="AY308" s="159" t="s">
        <v>160</v>
      </c>
    </row>
    <row r="309" spans="2:65" s="1" customFormat="1" ht="24.2" customHeight="1">
      <c r="B309" s="31"/>
      <c r="C309" s="130" t="s">
        <v>386</v>
      </c>
      <c r="D309" s="130" t="s">
        <v>162</v>
      </c>
      <c r="E309" s="131" t="s">
        <v>387</v>
      </c>
      <c r="F309" s="132" t="s">
        <v>388</v>
      </c>
      <c r="G309" s="133" t="s">
        <v>179</v>
      </c>
      <c r="H309" s="134">
        <v>14.776999999999999</v>
      </c>
      <c r="I309" s="135"/>
      <c r="J309" s="135"/>
      <c r="K309" s="136">
        <f>ROUND(P309*H309,2)</f>
        <v>0</v>
      </c>
      <c r="L309" s="132" t="s">
        <v>165</v>
      </c>
      <c r="M309" s="31"/>
      <c r="N309" s="137" t="s">
        <v>1</v>
      </c>
      <c r="O309" s="138" t="s">
        <v>41</v>
      </c>
      <c r="P309" s="139">
        <f>I309+J309</f>
        <v>0</v>
      </c>
      <c r="Q309" s="139">
        <f>ROUND(I309*H309,2)</f>
        <v>0</v>
      </c>
      <c r="R309" s="139">
        <f>ROUND(J309*H309,2)</f>
        <v>0</v>
      </c>
      <c r="T309" s="140">
        <f>S309*H309</f>
        <v>0</v>
      </c>
      <c r="U309" s="140">
        <v>0</v>
      </c>
      <c r="V309" s="140">
        <f>U309*H309</f>
        <v>0</v>
      </c>
      <c r="W309" s="140">
        <v>1.4</v>
      </c>
      <c r="X309" s="141">
        <f>W309*H309</f>
        <v>20.687799999999999</v>
      </c>
      <c r="AR309" s="142" t="s">
        <v>166</v>
      </c>
      <c r="AT309" s="142" t="s">
        <v>162</v>
      </c>
      <c r="AU309" s="142" t="s">
        <v>89</v>
      </c>
      <c r="AY309" s="16" t="s">
        <v>160</v>
      </c>
      <c r="BE309" s="143">
        <f>IF(O309="základní",K309,0)</f>
        <v>0</v>
      </c>
      <c r="BF309" s="143">
        <f>IF(O309="snížená",K309,0)</f>
        <v>0</v>
      </c>
      <c r="BG309" s="143">
        <f>IF(O309="zákl. přenesená",K309,0)</f>
        <v>0</v>
      </c>
      <c r="BH309" s="143">
        <f>IF(O309="sníž. přenesená",K309,0)</f>
        <v>0</v>
      </c>
      <c r="BI309" s="143">
        <f>IF(O309="nulová",K309,0)</f>
        <v>0</v>
      </c>
      <c r="BJ309" s="16" t="s">
        <v>83</v>
      </c>
      <c r="BK309" s="143">
        <f>ROUND(P309*H309,2)</f>
        <v>0</v>
      </c>
      <c r="BL309" s="16" t="s">
        <v>166</v>
      </c>
      <c r="BM309" s="142" t="s">
        <v>389</v>
      </c>
    </row>
    <row r="310" spans="2:65" s="12" customFormat="1">
      <c r="B310" s="144"/>
      <c r="D310" s="145" t="s">
        <v>168</v>
      </c>
      <c r="E310" s="146" t="s">
        <v>1</v>
      </c>
      <c r="F310" s="147" t="s">
        <v>390</v>
      </c>
      <c r="H310" s="146" t="s">
        <v>1</v>
      </c>
      <c r="I310" s="148"/>
      <c r="J310" s="148"/>
      <c r="M310" s="144"/>
      <c r="N310" s="149"/>
      <c r="X310" s="150"/>
      <c r="AT310" s="146" t="s">
        <v>168</v>
      </c>
      <c r="AU310" s="146" t="s">
        <v>89</v>
      </c>
      <c r="AV310" s="12" t="s">
        <v>83</v>
      </c>
      <c r="AW310" s="12" t="s">
        <v>5</v>
      </c>
      <c r="AX310" s="12" t="s">
        <v>78</v>
      </c>
      <c r="AY310" s="146" t="s">
        <v>160</v>
      </c>
    </row>
    <row r="311" spans="2:65" s="13" customFormat="1">
      <c r="B311" s="151"/>
      <c r="D311" s="145" t="s">
        <v>168</v>
      </c>
      <c r="E311" s="152" t="s">
        <v>1</v>
      </c>
      <c r="F311" s="153" t="s">
        <v>391</v>
      </c>
      <c r="H311" s="154">
        <v>14.986000000000001</v>
      </c>
      <c r="I311" s="155"/>
      <c r="J311" s="155"/>
      <c r="M311" s="151"/>
      <c r="N311" s="156"/>
      <c r="X311" s="157"/>
      <c r="AT311" s="152" t="s">
        <v>168</v>
      </c>
      <c r="AU311" s="152" t="s">
        <v>89</v>
      </c>
      <c r="AV311" s="13" t="s">
        <v>89</v>
      </c>
      <c r="AW311" s="13" t="s">
        <v>5</v>
      </c>
      <c r="AX311" s="13" t="s">
        <v>78</v>
      </c>
      <c r="AY311" s="152" t="s">
        <v>160</v>
      </c>
    </row>
    <row r="312" spans="2:65" s="13" customFormat="1">
      <c r="B312" s="151"/>
      <c r="D312" s="145" t="s">
        <v>168</v>
      </c>
      <c r="E312" s="152" t="s">
        <v>1</v>
      </c>
      <c r="F312" s="153" t="s">
        <v>392</v>
      </c>
      <c r="H312" s="154">
        <v>-0.20899999999999999</v>
      </c>
      <c r="I312" s="155"/>
      <c r="J312" s="155"/>
      <c r="M312" s="151"/>
      <c r="N312" s="156"/>
      <c r="X312" s="157"/>
      <c r="AT312" s="152" t="s">
        <v>168</v>
      </c>
      <c r="AU312" s="152" t="s">
        <v>89</v>
      </c>
      <c r="AV312" s="13" t="s">
        <v>89</v>
      </c>
      <c r="AW312" s="13" t="s">
        <v>5</v>
      </c>
      <c r="AX312" s="13" t="s">
        <v>78</v>
      </c>
      <c r="AY312" s="152" t="s">
        <v>160</v>
      </c>
    </row>
    <row r="313" spans="2:65" s="14" customFormat="1">
      <c r="B313" s="158"/>
      <c r="D313" s="145" t="s">
        <v>168</v>
      </c>
      <c r="E313" s="159" t="s">
        <v>1</v>
      </c>
      <c r="F313" s="160" t="s">
        <v>173</v>
      </c>
      <c r="H313" s="161">
        <v>14.776999999999999</v>
      </c>
      <c r="I313" s="162"/>
      <c r="J313" s="162"/>
      <c r="M313" s="158"/>
      <c r="N313" s="163"/>
      <c r="X313" s="164"/>
      <c r="AT313" s="159" t="s">
        <v>168</v>
      </c>
      <c r="AU313" s="159" t="s">
        <v>89</v>
      </c>
      <c r="AV313" s="14" t="s">
        <v>166</v>
      </c>
      <c r="AW313" s="14" t="s">
        <v>5</v>
      </c>
      <c r="AX313" s="14" t="s">
        <v>83</v>
      </c>
      <c r="AY313" s="159" t="s">
        <v>160</v>
      </c>
    </row>
    <row r="314" spans="2:65" s="1" customFormat="1" ht="24.2" customHeight="1">
      <c r="B314" s="31"/>
      <c r="C314" s="130" t="s">
        <v>393</v>
      </c>
      <c r="D314" s="130" t="s">
        <v>162</v>
      </c>
      <c r="E314" s="131" t="s">
        <v>394</v>
      </c>
      <c r="F314" s="132" t="s">
        <v>395</v>
      </c>
      <c r="G314" s="133" t="s">
        <v>100</v>
      </c>
      <c r="H314" s="134">
        <v>3</v>
      </c>
      <c r="I314" s="135"/>
      <c r="J314" s="135"/>
      <c r="K314" s="136">
        <f>ROUND(P314*H314,2)</f>
        <v>0</v>
      </c>
      <c r="L314" s="132" t="s">
        <v>165</v>
      </c>
      <c r="M314" s="31"/>
      <c r="N314" s="137" t="s">
        <v>1</v>
      </c>
      <c r="O314" s="138" t="s">
        <v>41</v>
      </c>
      <c r="P314" s="139">
        <f>I314+J314</f>
        <v>0</v>
      </c>
      <c r="Q314" s="139">
        <f>ROUND(I314*H314,2)</f>
        <v>0</v>
      </c>
      <c r="R314" s="139">
        <f>ROUND(J314*H314,2)</f>
        <v>0</v>
      </c>
      <c r="T314" s="140">
        <f>S314*H314</f>
        <v>0</v>
      </c>
      <c r="U314" s="140">
        <v>0</v>
      </c>
      <c r="V314" s="140">
        <f>U314*H314</f>
        <v>0</v>
      </c>
      <c r="W314" s="140">
        <v>0.35</v>
      </c>
      <c r="X314" s="141">
        <f>W314*H314</f>
        <v>1.0499999999999998</v>
      </c>
      <c r="AR314" s="142" t="s">
        <v>246</v>
      </c>
      <c r="AT314" s="142" t="s">
        <v>162</v>
      </c>
      <c r="AU314" s="142" t="s">
        <v>89</v>
      </c>
      <c r="AY314" s="16" t="s">
        <v>160</v>
      </c>
      <c r="BE314" s="143">
        <f>IF(O314="základní",K314,0)</f>
        <v>0</v>
      </c>
      <c r="BF314" s="143">
        <f>IF(O314="snížená",K314,0)</f>
        <v>0</v>
      </c>
      <c r="BG314" s="143">
        <f>IF(O314="zákl. přenesená",K314,0)</f>
        <v>0</v>
      </c>
      <c r="BH314" s="143">
        <f>IF(O314="sníž. přenesená",K314,0)</f>
        <v>0</v>
      </c>
      <c r="BI314" s="143">
        <f>IF(O314="nulová",K314,0)</f>
        <v>0</v>
      </c>
      <c r="BJ314" s="16" t="s">
        <v>83</v>
      </c>
      <c r="BK314" s="143">
        <f>ROUND(P314*H314,2)</f>
        <v>0</v>
      </c>
      <c r="BL314" s="16" t="s">
        <v>246</v>
      </c>
      <c r="BM314" s="142" t="s">
        <v>396</v>
      </c>
    </row>
    <row r="315" spans="2:65" s="13" customFormat="1">
      <c r="B315" s="151"/>
      <c r="D315" s="145" t="s">
        <v>168</v>
      </c>
      <c r="E315" s="152" t="s">
        <v>1</v>
      </c>
      <c r="F315" s="153" t="s">
        <v>304</v>
      </c>
      <c r="H315" s="154">
        <v>3</v>
      </c>
      <c r="I315" s="155"/>
      <c r="J315" s="155"/>
      <c r="M315" s="151"/>
      <c r="N315" s="156"/>
      <c r="X315" s="157"/>
      <c r="AT315" s="152" t="s">
        <v>168</v>
      </c>
      <c r="AU315" s="152" t="s">
        <v>89</v>
      </c>
      <c r="AV315" s="13" t="s">
        <v>89</v>
      </c>
      <c r="AW315" s="13" t="s">
        <v>5</v>
      </c>
      <c r="AX315" s="13" t="s">
        <v>78</v>
      </c>
      <c r="AY315" s="152" t="s">
        <v>160</v>
      </c>
    </row>
    <row r="316" spans="2:65" s="14" customFormat="1">
      <c r="B316" s="158"/>
      <c r="D316" s="145" t="s">
        <v>168</v>
      </c>
      <c r="E316" s="159" t="s">
        <v>1</v>
      </c>
      <c r="F316" s="160" t="s">
        <v>173</v>
      </c>
      <c r="H316" s="161">
        <v>3</v>
      </c>
      <c r="I316" s="162"/>
      <c r="J316" s="162"/>
      <c r="M316" s="158"/>
      <c r="N316" s="163"/>
      <c r="X316" s="164"/>
      <c r="AT316" s="159" t="s">
        <v>168</v>
      </c>
      <c r="AU316" s="159" t="s">
        <v>89</v>
      </c>
      <c r="AV316" s="14" t="s">
        <v>166</v>
      </c>
      <c r="AW316" s="14" t="s">
        <v>5</v>
      </c>
      <c r="AX316" s="14" t="s">
        <v>83</v>
      </c>
      <c r="AY316" s="159" t="s">
        <v>160</v>
      </c>
    </row>
    <row r="317" spans="2:65" s="1" customFormat="1" ht="24.2" customHeight="1">
      <c r="B317" s="31"/>
      <c r="C317" s="130" t="s">
        <v>397</v>
      </c>
      <c r="D317" s="130" t="s">
        <v>162</v>
      </c>
      <c r="E317" s="131" t="s">
        <v>398</v>
      </c>
      <c r="F317" s="132" t="s">
        <v>399</v>
      </c>
      <c r="G317" s="133" t="s">
        <v>400</v>
      </c>
      <c r="H317" s="134">
        <v>22</v>
      </c>
      <c r="I317" s="135"/>
      <c r="J317" s="135"/>
      <c r="K317" s="136">
        <f>ROUND(P317*H317,2)</f>
        <v>0</v>
      </c>
      <c r="L317" s="132" t="s">
        <v>165</v>
      </c>
      <c r="M317" s="31"/>
      <c r="N317" s="137" t="s">
        <v>1</v>
      </c>
      <c r="O317" s="138" t="s">
        <v>41</v>
      </c>
      <c r="P317" s="139">
        <f>I317+J317</f>
        <v>0</v>
      </c>
      <c r="Q317" s="139">
        <f>ROUND(I317*H317,2)</f>
        <v>0</v>
      </c>
      <c r="R317" s="139">
        <f>ROUND(J317*H317,2)</f>
        <v>0</v>
      </c>
      <c r="T317" s="140">
        <f>S317*H317</f>
        <v>0</v>
      </c>
      <c r="U317" s="140">
        <v>0</v>
      </c>
      <c r="V317" s="140">
        <f>U317*H317</f>
        <v>0</v>
      </c>
      <c r="W317" s="140">
        <v>4.0000000000000001E-3</v>
      </c>
      <c r="X317" s="141">
        <f>W317*H317</f>
        <v>8.7999999999999995E-2</v>
      </c>
      <c r="AR317" s="142" t="s">
        <v>166</v>
      </c>
      <c r="AT317" s="142" t="s">
        <v>162</v>
      </c>
      <c r="AU317" s="142" t="s">
        <v>89</v>
      </c>
      <c r="AY317" s="16" t="s">
        <v>160</v>
      </c>
      <c r="BE317" s="143">
        <f>IF(O317="základní",K317,0)</f>
        <v>0</v>
      </c>
      <c r="BF317" s="143">
        <f>IF(O317="snížená",K317,0)</f>
        <v>0</v>
      </c>
      <c r="BG317" s="143">
        <f>IF(O317="zákl. přenesená",K317,0)</f>
        <v>0</v>
      </c>
      <c r="BH317" s="143">
        <f>IF(O317="sníž. přenesená",K317,0)</f>
        <v>0</v>
      </c>
      <c r="BI317" s="143">
        <f>IF(O317="nulová",K317,0)</f>
        <v>0</v>
      </c>
      <c r="BJ317" s="16" t="s">
        <v>83</v>
      </c>
      <c r="BK317" s="143">
        <f>ROUND(P317*H317,2)</f>
        <v>0</v>
      </c>
      <c r="BL317" s="16" t="s">
        <v>166</v>
      </c>
      <c r="BM317" s="142" t="s">
        <v>401</v>
      </c>
    </row>
    <row r="318" spans="2:65" s="13" customFormat="1">
      <c r="B318" s="151"/>
      <c r="D318" s="145" t="s">
        <v>168</v>
      </c>
      <c r="E318" s="152" t="s">
        <v>1</v>
      </c>
      <c r="F318" s="153" t="s">
        <v>276</v>
      </c>
      <c r="H318" s="154">
        <v>22</v>
      </c>
      <c r="I318" s="155"/>
      <c r="J318" s="155"/>
      <c r="M318" s="151"/>
      <c r="N318" s="156"/>
      <c r="X318" s="157"/>
      <c r="AT318" s="152" t="s">
        <v>168</v>
      </c>
      <c r="AU318" s="152" t="s">
        <v>89</v>
      </c>
      <c r="AV318" s="13" t="s">
        <v>89</v>
      </c>
      <c r="AW318" s="13" t="s">
        <v>5</v>
      </c>
      <c r="AX318" s="13" t="s">
        <v>78</v>
      </c>
      <c r="AY318" s="152" t="s">
        <v>160</v>
      </c>
    </row>
    <row r="319" spans="2:65" s="14" customFormat="1">
      <c r="B319" s="158"/>
      <c r="D319" s="145" t="s">
        <v>168</v>
      </c>
      <c r="E319" s="159" t="s">
        <v>1</v>
      </c>
      <c r="F319" s="160" t="s">
        <v>173</v>
      </c>
      <c r="H319" s="161">
        <v>22</v>
      </c>
      <c r="I319" s="162"/>
      <c r="J319" s="162"/>
      <c r="M319" s="158"/>
      <c r="N319" s="163"/>
      <c r="X319" s="164"/>
      <c r="AT319" s="159" t="s">
        <v>168</v>
      </c>
      <c r="AU319" s="159" t="s">
        <v>89</v>
      </c>
      <c r="AV319" s="14" t="s">
        <v>166</v>
      </c>
      <c r="AW319" s="14" t="s">
        <v>5</v>
      </c>
      <c r="AX319" s="14" t="s">
        <v>83</v>
      </c>
      <c r="AY319" s="159" t="s">
        <v>160</v>
      </c>
    </row>
    <row r="320" spans="2:65" s="1" customFormat="1" ht="24.2" customHeight="1">
      <c r="B320" s="31"/>
      <c r="C320" s="130" t="s">
        <v>402</v>
      </c>
      <c r="D320" s="130" t="s">
        <v>162</v>
      </c>
      <c r="E320" s="131" t="s">
        <v>403</v>
      </c>
      <c r="F320" s="132" t="s">
        <v>404</v>
      </c>
      <c r="G320" s="133" t="s">
        <v>100</v>
      </c>
      <c r="H320" s="134">
        <v>1.8</v>
      </c>
      <c r="I320" s="135"/>
      <c r="J320" s="135"/>
      <c r="K320" s="136">
        <f>ROUND(P320*H320,2)</f>
        <v>0</v>
      </c>
      <c r="L320" s="132" t="s">
        <v>1</v>
      </c>
      <c r="M320" s="31"/>
      <c r="N320" s="137" t="s">
        <v>1</v>
      </c>
      <c r="O320" s="138" t="s">
        <v>41</v>
      </c>
      <c r="P320" s="139">
        <f>I320+J320</f>
        <v>0</v>
      </c>
      <c r="Q320" s="139">
        <f>ROUND(I320*H320,2)</f>
        <v>0</v>
      </c>
      <c r="R320" s="139">
        <f>ROUND(J320*H320,2)</f>
        <v>0</v>
      </c>
      <c r="T320" s="140">
        <f>S320*H320</f>
        <v>0</v>
      </c>
      <c r="U320" s="140">
        <v>2.0000000000000001E-4</v>
      </c>
      <c r="V320" s="140">
        <f>U320*H320</f>
        <v>3.6000000000000002E-4</v>
      </c>
      <c r="W320" s="140">
        <v>0</v>
      </c>
      <c r="X320" s="141">
        <f>W320*H320</f>
        <v>0</v>
      </c>
      <c r="AR320" s="142" t="s">
        <v>166</v>
      </c>
      <c r="AT320" s="142" t="s">
        <v>162</v>
      </c>
      <c r="AU320" s="142" t="s">
        <v>89</v>
      </c>
      <c r="AY320" s="16" t="s">
        <v>160</v>
      </c>
      <c r="BE320" s="143">
        <f>IF(O320="základní",K320,0)</f>
        <v>0</v>
      </c>
      <c r="BF320" s="143">
        <f>IF(O320="snížená",K320,0)</f>
        <v>0</v>
      </c>
      <c r="BG320" s="143">
        <f>IF(O320="zákl. přenesená",K320,0)</f>
        <v>0</v>
      </c>
      <c r="BH320" s="143">
        <f>IF(O320="sníž. přenesená",K320,0)</f>
        <v>0</v>
      </c>
      <c r="BI320" s="143">
        <f>IF(O320="nulová",K320,0)</f>
        <v>0</v>
      </c>
      <c r="BJ320" s="16" t="s">
        <v>83</v>
      </c>
      <c r="BK320" s="143">
        <f>ROUND(P320*H320,2)</f>
        <v>0</v>
      </c>
      <c r="BL320" s="16" t="s">
        <v>166</v>
      </c>
      <c r="BM320" s="142" t="s">
        <v>405</v>
      </c>
    </row>
    <row r="321" spans="2:65" s="13" customFormat="1">
      <c r="B321" s="151"/>
      <c r="D321" s="145" t="s">
        <v>168</v>
      </c>
      <c r="E321" s="152" t="s">
        <v>1</v>
      </c>
      <c r="F321" s="153" t="s">
        <v>406</v>
      </c>
      <c r="H321" s="154">
        <v>1.8</v>
      </c>
      <c r="I321" s="155"/>
      <c r="J321" s="155"/>
      <c r="M321" s="151"/>
      <c r="N321" s="156"/>
      <c r="X321" s="157"/>
      <c r="AT321" s="152" t="s">
        <v>168</v>
      </c>
      <c r="AU321" s="152" t="s">
        <v>89</v>
      </c>
      <c r="AV321" s="13" t="s">
        <v>89</v>
      </c>
      <c r="AW321" s="13" t="s">
        <v>5</v>
      </c>
      <c r="AX321" s="13" t="s">
        <v>78</v>
      </c>
      <c r="AY321" s="152" t="s">
        <v>160</v>
      </c>
    </row>
    <row r="322" spans="2:65" s="14" customFormat="1">
      <c r="B322" s="158"/>
      <c r="D322" s="145" t="s">
        <v>168</v>
      </c>
      <c r="E322" s="159" t="s">
        <v>1</v>
      </c>
      <c r="F322" s="160" t="s">
        <v>173</v>
      </c>
      <c r="H322" s="161">
        <v>1.8</v>
      </c>
      <c r="I322" s="162"/>
      <c r="J322" s="162"/>
      <c r="M322" s="158"/>
      <c r="N322" s="163"/>
      <c r="X322" s="164"/>
      <c r="AT322" s="159" t="s">
        <v>168</v>
      </c>
      <c r="AU322" s="159" t="s">
        <v>89</v>
      </c>
      <c r="AV322" s="14" t="s">
        <v>166</v>
      </c>
      <c r="AW322" s="14" t="s">
        <v>5</v>
      </c>
      <c r="AX322" s="14" t="s">
        <v>83</v>
      </c>
      <c r="AY322" s="159" t="s">
        <v>160</v>
      </c>
    </row>
    <row r="323" spans="2:65" s="1" customFormat="1" ht="24.2" customHeight="1">
      <c r="B323" s="31"/>
      <c r="C323" s="130" t="s">
        <v>407</v>
      </c>
      <c r="D323" s="130" t="s">
        <v>162</v>
      </c>
      <c r="E323" s="131" t="s">
        <v>408</v>
      </c>
      <c r="F323" s="132" t="s">
        <v>409</v>
      </c>
      <c r="G323" s="133" t="s">
        <v>87</v>
      </c>
      <c r="H323" s="134">
        <v>10.63</v>
      </c>
      <c r="I323" s="135"/>
      <c r="J323" s="135"/>
      <c r="K323" s="136">
        <f>ROUND(P323*H323,2)</f>
        <v>0</v>
      </c>
      <c r="L323" s="132" t="s">
        <v>1</v>
      </c>
      <c r="M323" s="31"/>
      <c r="N323" s="137" t="s">
        <v>1</v>
      </c>
      <c r="O323" s="138" t="s">
        <v>41</v>
      </c>
      <c r="P323" s="139">
        <f>I323+J323</f>
        <v>0</v>
      </c>
      <c r="Q323" s="139">
        <f>ROUND(I323*H323,2)</f>
        <v>0</v>
      </c>
      <c r="R323" s="139">
        <f>ROUND(J323*H323,2)</f>
        <v>0</v>
      </c>
      <c r="T323" s="140">
        <f>S323*H323</f>
        <v>0</v>
      </c>
      <c r="U323" s="140">
        <v>0</v>
      </c>
      <c r="V323" s="140">
        <f>U323*H323</f>
        <v>0</v>
      </c>
      <c r="W323" s="140">
        <v>4.7800000000000004E-3</v>
      </c>
      <c r="X323" s="141">
        <f>W323*H323</f>
        <v>5.0811400000000007E-2</v>
      </c>
      <c r="AR323" s="142" t="s">
        <v>246</v>
      </c>
      <c r="AT323" s="142" t="s">
        <v>162</v>
      </c>
      <c r="AU323" s="142" t="s">
        <v>89</v>
      </c>
      <c r="AY323" s="16" t="s">
        <v>160</v>
      </c>
      <c r="BE323" s="143">
        <f>IF(O323="základní",K323,0)</f>
        <v>0</v>
      </c>
      <c r="BF323" s="143">
        <f>IF(O323="snížená",K323,0)</f>
        <v>0</v>
      </c>
      <c r="BG323" s="143">
        <f>IF(O323="zákl. přenesená",K323,0)</f>
        <v>0</v>
      </c>
      <c r="BH323" s="143">
        <f>IF(O323="sníž. přenesená",K323,0)</f>
        <v>0</v>
      </c>
      <c r="BI323" s="143">
        <f>IF(O323="nulová",K323,0)</f>
        <v>0</v>
      </c>
      <c r="BJ323" s="16" t="s">
        <v>83</v>
      </c>
      <c r="BK323" s="143">
        <f>ROUND(P323*H323,2)</f>
        <v>0</v>
      </c>
      <c r="BL323" s="16" t="s">
        <v>246</v>
      </c>
      <c r="BM323" s="142" t="s">
        <v>410</v>
      </c>
    </row>
    <row r="324" spans="2:65" s="13" customFormat="1">
      <c r="B324" s="151"/>
      <c r="D324" s="145" t="s">
        <v>168</v>
      </c>
      <c r="E324" s="152" t="s">
        <v>1</v>
      </c>
      <c r="F324" s="153" t="s">
        <v>225</v>
      </c>
      <c r="H324" s="154">
        <v>10.63</v>
      </c>
      <c r="I324" s="155"/>
      <c r="J324" s="155"/>
      <c r="M324" s="151"/>
      <c r="N324" s="156"/>
      <c r="X324" s="157"/>
      <c r="AT324" s="152" t="s">
        <v>168</v>
      </c>
      <c r="AU324" s="152" t="s">
        <v>89</v>
      </c>
      <c r="AV324" s="13" t="s">
        <v>89</v>
      </c>
      <c r="AW324" s="13" t="s">
        <v>5</v>
      </c>
      <c r="AX324" s="13" t="s">
        <v>78</v>
      </c>
      <c r="AY324" s="152" t="s">
        <v>160</v>
      </c>
    </row>
    <row r="325" spans="2:65" s="14" customFormat="1">
      <c r="B325" s="158"/>
      <c r="D325" s="145" t="s">
        <v>168</v>
      </c>
      <c r="E325" s="159" t="s">
        <v>1</v>
      </c>
      <c r="F325" s="160" t="s">
        <v>173</v>
      </c>
      <c r="H325" s="161">
        <v>10.63</v>
      </c>
      <c r="I325" s="162"/>
      <c r="J325" s="162"/>
      <c r="M325" s="158"/>
      <c r="N325" s="163"/>
      <c r="X325" s="164"/>
      <c r="AT325" s="159" t="s">
        <v>168</v>
      </c>
      <c r="AU325" s="159" t="s">
        <v>89</v>
      </c>
      <c r="AV325" s="14" t="s">
        <v>166</v>
      </c>
      <c r="AW325" s="14" t="s">
        <v>5</v>
      </c>
      <c r="AX325" s="14" t="s">
        <v>83</v>
      </c>
      <c r="AY325" s="159" t="s">
        <v>160</v>
      </c>
    </row>
    <row r="326" spans="2:65" s="1" customFormat="1" ht="24.2" customHeight="1">
      <c r="B326" s="31"/>
      <c r="C326" s="130" t="s">
        <v>411</v>
      </c>
      <c r="D326" s="130" t="s">
        <v>162</v>
      </c>
      <c r="E326" s="131" t="s">
        <v>412</v>
      </c>
      <c r="F326" s="132" t="s">
        <v>413</v>
      </c>
      <c r="G326" s="133" t="s">
        <v>87</v>
      </c>
      <c r="H326" s="134">
        <v>64.986000000000004</v>
      </c>
      <c r="I326" s="135"/>
      <c r="J326" s="135"/>
      <c r="K326" s="136">
        <f>ROUND(P326*H326,2)</f>
        <v>0</v>
      </c>
      <c r="L326" s="132" t="s">
        <v>165</v>
      </c>
      <c r="M326" s="31"/>
      <c r="N326" s="137" t="s">
        <v>1</v>
      </c>
      <c r="O326" s="138" t="s">
        <v>41</v>
      </c>
      <c r="P326" s="139">
        <f>I326+J326</f>
        <v>0</v>
      </c>
      <c r="Q326" s="139">
        <f>ROUND(I326*H326,2)</f>
        <v>0</v>
      </c>
      <c r="R326" s="139">
        <f>ROUND(J326*H326,2)</f>
        <v>0</v>
      </c>
      <c r="T326" s="140">
        <f>S326*H326</f>
        <v>0</v>
      </c>
      <c r="U326" s="140">
        <v>0</v>
      </c>
      <c r="V326" s="140">
        <f>U326*H326</f>
        <v>0</v>
      </c>
      <c r="W326" s="140">
        <v>0</v>
      </c>
      <c r="X326" s="141">
        <f>W326*H326</f>
        <v>0</v>
      </c>
      <c r="AR326" s="142" t="s">
        <v>166</v>
      </c>
      <c r="AT326" s="142" t="s">
        <v>162</v>
      </c>
      <c r="AU326" s="142" t="s">
        <v>89</v>
      </c>
      <c r="AY326" s="16" t="s">
        <v>160</v>
      </c>
      <c r="BE326" s="143">
        <f>IF(O326="základní",K326,0)</f>
        <v>0</v>
      </c>
      <c r="BF326" s="143">
        <f>IF(O326="snížená",K326,0)</f>
        <v>0</v>
      </c>
      <c r="BG326" s="143">
        <f>IF(O326="zákl. přenesená",K326,0)</f>
        <v>0</v>
      </c>
      <c r="BH326" s="143">
        <f>IF(O326="sníž. přenesená",K326,0)</f>
        <v>0</v>
      </c>
      <c r="BI326" s="143">
        <f>IF(O326="nulová",K326,0)</f>
        <v>0</v>
      </c>
      <c r="BJ326" s="16" t="s">
        <v>83</v>
      </c>
      <c r="BK326" s="143">
        <f>ROUND(P326*H326,2)</f>
        <v>0</v>
      </c>
      <c r="BL326" s="16" t="s">
        <v>166</v>
      </c>
      <c r="BM326" s="142" t="s">
        <v>414</v>
      </c>
    </row>
    <row r="327" spans="2:65" s="13" customFormat="1">
      <c r="B327" s="151"/>
      <c r="D327" s="145" t="s">
        <v>168</v>
      </c>
      <c r="E327" s="152" t="s">
        <v>1</v>
      </c>
      <c r="F327" s="153" t="s">
        <v>85</v>
      </c>
      <c r="H327" s="154">
        <v>64.986000000000004</v>
      </c>
      <c r="I327" s="155"/>
      <c r="J327" s="155"/>
      <c r="M327" s="151"/>
      <c r="N327" s="156"/>
      <c r="X327" s="157"/>
      <c r="AT327" s="152" t="s">
        <v>168</v>
      </c>
      <c r="AU327" s="152" t="s">
        <v>89</v>
      </c>
      <c r="AV327" s="13" t="s">
        <v>89</v>
      </c>
      <c r="AW327" s="13" t="s">
        <v>5</v>
      </c>
      <c r="AX327" s="13" t="s">
        <v>78</v>
      </c>
      <c r="AY327" s="152" t="s">
        <v>160</v>
      </c>
    </row>
    <row r="328" spans="2:65" s="14" customFormat="1">
      <c r="B328" s="158"/>
      <c r="D328" s="145" t="s">
        <v>168</v>
      </c>
      <c r="E328" s="159" t="s">
        <v>1</v>
      </c>
      <c r="F328" s="160" t="s">
        <v>173</v>
      </c>
      <c r="H328" s="161">
        <v>64.986000000000004</v>
      </c>
      <c r="I328" s="162"/>
      <c r="J328" s="162"/>
      <c r="M328" s="158"/>
      <c r="N328" s="163"/>
      <c r="X328" s="164"/>
      <c r="AT328" s="159" t="s">
        <v>168</v>
      </c>
      <c r="AU328" s="159" t="s">
        <v>89</v>
      </c>
      <c r="AV328" s="14" t="s">
        <v>166</v>
      </c>
      <c r="AW328" s="14" t="s">
        <v>5</v>
      </c>
      <c r="AX328" s="14" t="s">
        <v>83</v>
      </c>
      <c r="AY328" s="159" t="s">
        <v>160</v>
      </c>
    </row>
    <row r="329" spans="2:65" s="1" customFormat="1" ht="24.2" customHeight="1">
      <c r="B329" s="31"/>
      <c r="C329" s="130" t="s">
        <v>415</v>
      </c>
      <c r="D329" s="130" t="s">
        <v>162</v>
      </c>
      <c r="E329" s="131" t="s">
        <v>416</v>
      </c>
      <c r="F329" s="132" t="s">
        <v>417</v>
      </c>
      <c r="G329" s="133" t="s">
        <v>87</v>
      </c>
      <c r="H329" s="134">
        <v>64.986000000000004</v>
      </c>
      <c r="I329" s="135"/>
      <c r="J329" s="135"/>
      <c r="K329" s="136">
        <f>ROUND(P329*H329,2)</f>
        <v>0</v>
      </c>
      <c r="L329" s="132" t="s">
        <v>165</v>
      </c>
      <c r="M329" s="31"/>
      <c r="N329" s="137" t="s">
        <v>1</v>
      </c>
      <c r="O329" s="138" t="s">
        <v>41</v>
      </c>
      <c r="P329" s="139">
        <f>I329+J329</f>
        <v>0</v>
      </c>
      <c r="Q329" s="139">
        <f>ROUND(I329*H329,2)</f>
        <v>0</v>
      </c>
      <c r="R329" s="139">
        <f>ROUND(J329*H329,2)</f>
        <v>0</v>
      </c>
      <c r="T329" s="140">
        <f>S329*H329</f>
        <v>0</v>
      </c>
      <c r="U329" s="140">
        <v>0</v>
      </c>
      <c r="V329" s="140">
        <f>U329*H329</f>
        <v>0</v>
      </c>
      <c r="W329" s="140">
        <v>0</v>
      </c>
      <c r="X329" s="141">
        <f>W329*H329</f>
        <v>0</v>
      </c>
      <c r="AR329" s="142" t="s">
        <v>166</v>
      </c>
      <c r="AT329" s="142" t="s">
        <v>162</v>
      </c>
      <c r="AU329" s="142" t="s">
        <v>89</v>
      </c>
      <c r="AY329" s="16" t="s">
        <v>160</v>
      </c>
      <c r="BE329" s="143">
        <f>IF(O329="základní",K329,0)</f>
        <v>0</v>
      </c>
      <c r="BF329" s="143">
        <f>IF(O329="snížená",K329,0)</f>
        <v>0</v>
      </c>
      <c r="BG329" s="143">
        <f>IF(O329="zákl. přenesená",K329,0)</f>
        <v>0</v>
      </c>
      <c r="BH329" s="143">
        <f>IF(O329="sníž. přenesená",K329,0)</f>
        <v>0</v>
      </c>
      <c r="BI329" s="143">
        <f>IF(O329="nulová",K329,0)</f>
        <v>0</v>
      </c>
      <c r="BJ329" s="16" t="s">
        <v>83</v>
      </c>
      <c r="BK329" s="143">
        <f>ROUND(P329*H329,2)</f>
        <v>0</v>
      </c>
      <c r="BL329" s="16" t="s">
        <v>166</v>
      </c>
      <c r="BM329" s="142" t="s">
        <v>418</v>
      </c>
    </row>
    <row r="330" spans="2:65" s="13" customFormat="1">
      <c r="B330" s="151"/>
      <c r="D330" s="145" t="s">
        <v>168</v>
      </c>
      <c r="E330" s="152" t="s">
        <v>1</v>
      </c>
      <c r="F330" s="153" t="s">
        <v>85</v>
      </c>
      <c r="H330" s="154">
        <v>64.986000000000004</v>
      </c>
      <c r="I330" s="155"/>
      <c r="J330" s="155"/>
      <c r="M330" s="151"/>
      <c r="N330" s="156"/>
      <c r="X330" s="157"/>
      <c r="AT330" s="152" t="s">
        <v>168</v>
      </c>
      <c r="AU330" s="152" t="s">
        <v>89</v>
      </c>
      <c r="AV330" s="13" t="s">
        <v>89</v>
      </c>
      <c r="AW330" s="13" t="s">
        <v>5</v>
      </c>
      <c r="AX330" s="13" t="s">
        <v>78</v>
      </c>
      <c r="AY330" s="152" t="s">
        <v>160</v>
      </c>
    </row>
    <row r="331" spans="2:65" s="14" customFormat="1">
      <c r="B331" s="158"/>
      <c r="D331" s="145" t="s">
        <v>168</v>
      </c>
      <c r="E331" s="159" t="s">
        <v>1</v>
      </c>
      <c r="F331" s="160" t="s">
        <v>173</v>
      </c>
      <c r="H331" s="161">
        <v>64.986000000000004</v>
      </c>
      <c r="I331" s="162"/>
      <c r="J331" s="162"/>
      <c r="M331" s="158"/>
      <c r="N331" s="163"/>
      <c r="X331" s="164"/>
      <c r="AT331" s="159" t="s">
        <v>168</v>
      </c>
      <c r="AU331" s="159" t="s">
        <v>89</v>
      </c>
      <c r="AV331" s="14" t="s">
        <v>166</v>
      </c>
      <c r="AW331" s="14" t="s">
        <v>5</v>
      </c>
      <c r="AX331" s="14" t="s">
        <v>83</v>
      </c>
      <c r="AY331" s="159" t="s">
        <v>160</v>
      </c>
    </row>
    <row r="332" spans="2:65" s="11" customFormat="1" ht="22.9" customHeight="1">
      <c r="B332" s="117"/>
      <c r="D332" s="118" t="s">
        <v>77</v>
      </c>
      <c r="E332" s="128" t="s">
        <v>419</v>
      </c>
      <c r="F332" s="128" t="s">
        <v>420</v>
      </c>
      <c r="I332" s="120"/>
      <c r="J332" s="120"/>
      <c r="K332" s="129">
        <f>BK332</f>
        <v>0</v>
      </c>
      <c r="M332" s="117"/>
      <c r="N332" s="122"/>
      <c r="Q332" s="123">
        <f>SUM(Q333:Q337)</f>
        <v>0</v>
      </c>
      <c r="R332" s="123">
        <f>SUM(R333:R337)</f>
        <v>0</v>
      </c>
      <c r="T332" s="124">
        <f>SUM(T333:T337)</f>
        <v>0</v>
      </c>
      <c r="V332" s="124">
        <f>SUM(V333:V337)</f>
        <v>0</v>
      </c>
      <c r="X332" s="125">
        <f>SUM(X333:X337)</f>
        <v>0</v>
      </c>
      <c r="AR332" s="118" t="s">
        <v>83</v>
      </c>
      <c r="AT332" s="126" t="s">
        <v>77</v>
      </c>
      <c r="AU332" s="126" t="s">
        <v>83</v>
      </c>
      <c r="AY332" s="118" t="s">
        <v>160</v>
      </c>
      <c r="BK332" s="127">
        <f>SUM(BK333:BK337)</f>
        <v>0</v>
      </c>
    </row>
    <row r="333" spans="2:65" s="1" customFormat="1" ht="24.2" customHeight="1">
      <c r="B333" s="31"/>
      <c r="C333" s="130" t="s">
        <v>421</v>
      </c>
      <c r="D333" s="130" t="s">
        <v>162</v>
      </c>
      <c r="E333" s="131" t="s">
        <v>422</v>
      </c>
      <c r="F333" s="132" t="s">
        <v>423</v>
      </c>
      <c r="G333" s="133" t="s">
        <v>351</v>
      </c>
      <c r="H333" s="134">
        <v>91.153000000000006</v>
      </c>
      <c r="I333" s="135"/>
      <c r="J333" s="135"/>
      <c r="K333" s="136">
        <f>ROUND(P333*H333,2)</f>
        <v>0</v>
      </c>
      <c r="L333" s="132" t="s">
        <v>165</v>
      </c>
      <c r="M333" s="31"/>
      <c r="N333" s="137" t="s">
        <v>1</v>
      </c>
      <c r="O333" s="138" t="s">
        <v>41</v>
      </c>
      <c r="P333" s="139">
        <f>I333+J333</f>
        <v>0</v>
      </c>
      <c r="Q333" s="139">
        <f>ROUND(I333*H333,2)</f>
        <v>0</v>
      </c>
      <c r="R333" s="139">
        <f>ROUND(J333*H333,2)</f>
        <v>0</v>
      </c>
      <c r="T333" s="140">
        <f>S333*H333</f>
        <v>0</v>
      </c>
      <c r="U333" s="140">
        <v>0</v>
      </c>
      <c r="V333" s="140">
        <f>U333*H333</f>
        <v>0</v>
      </c>
      <c r="W333" s="140">
        <v>0</v>
      </c>
      <c r="X333" s="141">
        <f>W333*H333</f>
        <v>0</v>
      </c>
      <c r="AR333" s="142" t="s">
        <v>166</v>
      </c>
      <c r="AT333" s="142" t="s">
        <v>162</v>
      </c>
      <c r="AU333" s="142" t="s">
        <v>89</v>
      </c>
      <c r="AY333" s="16" t="s">
        <v>160</v>
      </c>
      <c r="BE333" s="143">
        <f>IF(O333="základní",K333,0)</f>
        <v>0</v>
      </c>
      <c r="BF333" s="143">
        <f>IF(O333="snížená",K333,0)</f>
        <v>0</v>
      </c>
      <c r="BG333" s="143">
        <f>IF(O333="zákl. přenesená",K333,0)</f>
        <v>0</v>
      </c>
      <c r="BH333" s="143">
        <f>IF(O333="sníž. přenesená",K333,0)</f>
        <v>0</v>
      </c>
      <c r="BI333" s="143">
        <f>IF(O333="nulová",K333,0)</f>
        <v>0</v>
      </c>
      <c r="BJ333" s="16" t="s">
        <v>83</v>
      </c>
      <c r="BK333" s="143">
        <f>ROUND(P333*H333,2)</f>
        <v>0</v>
      </c>
      <c r="BL333" s="16" t="s">
        <v>166</v>
      </c>
      <c r="BM333" s="142" t="s">
        <v>424</v>
      </c>
    </row>
    <row r="334" spans="2:65" s="1" customFormat="1" ht="24.2" customHeight="1">
      <c r="B334" s="31"/>
      <c r="C334" s="130" t="s">
        <v>425</v>
      </c>
      <c r="D334" s="130" t="s">
        <v>162</v>
      </c>
      <c r="E334" s="131" t="s">
        <v>426</v>
      </c>
      <c r="F334" s="132" t="s">
        <v>427</v>
      </c>
      <c r="G334" s="133" t="s">
        <v>351</v>
      </c>
      <c r="H334" s="134">
        <v>91.153000000000006</v>
      </c>
      <c r="I334" s="135"/>
      <c r="J334" s="135"/>
      <c r="K334" s="136">
        <f>ROUND(P334*H334,2)</f>
        <v>0</v>
      </c>
      <c r="L334" s="132" t="s">
        <v>165</v>
      </c>
      <c r="M334" s="31"/>
      <c r="N334" s="137" t="s">
        <v>1</v>
      </c>
      <c r="O334" s="138" t="s">
        <v>41</v>
      </c>
      <c r="P334" s="139">
        <f>I334+J334</f>
        <v>0</v>
      </c>
      <c r="Q334" s="139">
        <f>ROUND(I334*H334,2)</f>
        <v>0</v>
      </c>
      <c r="R334" s="139">
        <f>ROUND(J334*H334,2)</f>
        <v>0</v>
      </c>
      <c r="T334" s="140">
        <f>S334*H334</f>
        <v>0</v>
      </c>
      <c r="U334" s="140">
        <v>0</v>
      </c>
      <c r="V334" s="140">
        <f>U334*H334</f>
        <v>0</v>
      </c>
      <c r="W334" s="140">
        <v>0</v>
      </c>
      <c r="X334" s="141">
        <f>W334*H334</f>
        <v>0</v>
      </c>
      <c r="AR334" s="142" t="s">
        <v>166</v>
      </c>
      <c r="AT334" s="142" t="s">
        <v>162</v>
      </c>
      <c r="AU334" s="142" t="s">
        <v>89</v>
      </c>
      <c r="AY334" s="16" t="s">
        <v>160</v>
      </c>
      <c r="BE334" s="143">
        <f>IF(O334="základní",K334,0)</f>
        <v>0</v>
      </c>
      <c r="BF334" s="143">
        <f>IF(O334="snížená",K334,0)</f>
        <v>0</v>
      </c>
      <c r="BG334" s="143">
        <f>IF(O334="zákl. přenesená",K334,0)</f>
        <v>0</v>
      </c>
      <c r="BH334" s="143">
        <f>IF(O334="sníž. přenesená",K334,0)</f>
        <v>0</v>
      </c>
      <c r="BI334" s="143">
        <f>IF(O334="nulová",K334,0)</f>
        <v>0</v>
      </c>
      <c r="BJ334" s="16" t="s">
        <v>83</v>
      </c>
      <c r="BK334" s="143">
        <f>ROUND(P334*H334,2)</f>
        <v>0</v>
      </c>
      <c r="BL334" s="16" t="s">
        <v>166</v>
      </c>
      <c r="BM334" s="142" t="s">
        <v>428</v>
      </c>
    </row>
    <row r="335" spans="2:65" s="1" customFormat="1" ht="24.2" customHeight="1">
      <c r="B335" s="31"/>
      <c r="C335" s="130" t="s">
        <v>429</v>
      </c>
      <c r="D335" s="130" t="s">
        <v>162</v>
      </c>
      <c r="E335" s="131" t="s">
        <v>430</v>
      </c>
      <c r="F335" s="132" t="s">
        <v>431</v>
      </c>
      <c r="G335" s="133" t="s">
        <v>351</v>
      </c>
      <c r="H335" s="134">
        <v>1823.06</v>
      </c>
      <c r="I335" s="135"/>
      <c r="J335" s="135"/>
      <c r="K335" s="136">
        <f>ROUND(P335*H335,2)</f>
        <v>0</v>
      </c>
      <c r="L335" s="132" t="s">
        <v>165</v>
      </c>
      <c r="M335" s="31"/>
      <c r="N335" s="137" t="s">
        <v>1</v>
      </c>
      <c r="O335" s="138" t="s">
        <v>41</v>
      </c>
      <c r="P335" s="139">
        <f>I335+J335</f>
        <v>0</v>
      </c>
      <c r="Q335" s="139">
        <f>ROUND(I335*H335,2)</f>
        <v>0</v>
      </c>
      <c r="R335" s="139">
        <f>ROUND(J335*H335,2)</f>
        <v>0</v>
      </c>
      <c r="T335" s="140">
        <f>S335*H335</f>
        <v>0</v>
      </c>
      <c r="U335" s="140">
        <v>0</v>
      </c>
      <c r="V335" s="140">
        <f>U335*H335</f>
        <v>0</v>
      </c>
      <c r="W335" s="140">
        <v>0</v>
      </c>
      <c r="X335" s="141">
        <f>W335*H335</f>
        <v>0</v>
      </c>
      <c r="AR335" s="142" t="s">
        <v>166</v>
      </c>
      <c r="AT335" s="142" t="s">
        <v>162</v>
      </c>
      <c r="AU335" s="142" t="s">
        <v>89</v>
      </c>
      <c r="AY335" s="16" t="s">
        <v>160</v>
      </c>
      <c r="BE335" s="143">
        <f>IF(O335="základní",K335,0)</f>
        <v>0</v>
      </c>
      <c r="BF335" s="143">
        <f>IF(O335="snížená",K335,0)</f>
        <v>0</v>
      </c>
      <c r="BG335" s="143">
        <f>IF(O335="zákl. přenesená",K335,0)</f>
        <v>0</v>
      </c>
      <c r="BH335" s="143">
        <f>IF(O335="sníž. přenesená",K335,0)</f>
        <v>0</v>
      </c>
      <c r="BI335" s="143">
        <f>IF(O335="nulová",K335,0)</f>
        <v>0</v>
      </c>
      <c r="BJ335" s="16" t="s">
        <v>83</v>
      </c>
      <c r="BK335" s="143">
        <f>ROUND(P335*H335,2)</f>
        <v>0</v>
      </c>
      <c r="BL335" s="16" t="s">
        <v>166</v>
      </c>
      <c r="BM335" s="142" t="s">
        <v>432</v>
      </c>
    </row>
    <row r="336" spans="2:65" s="13" customFormat="1">
      <c r="B336" s="151"/>
      <c r="D336" s="145" t="s">
        <v>168</v>
      </c>
      <c r="F336" s="153" t="s">
        <v>433</v>
      </c>
      <c r="H336" s="154">
        <v>1823.06</v>
      </c>
      <c r="I336" s="155"/>
      <c r="J336" s="155"/>
      <c r="M336" s="151"/>
      <c r="N336" s="156"/>
      <c r="X336" s="157"/>
      <c r="AT336" s="152" t="s">
        <v>168</v>
      </c>
      <c r="AU336" s="152" t="s">
        <v>89</v>
      </c>
      <c r="AV336" s="13" t="s">
        <v>89</v>
      </c>
      <c r="AW336" s="13" t="s">
        <v>4</v>
      </c>
      <c r="AX336" s="13" t="s">
        <v>83</v>
      </c>
      <c r="AY336" s="152" t="s">
        <v>160</v>
      </c>
    </row>
    <row r="337" spans="2:65" s="1" customFormat="1" ht="33" customHeight="1">
      <c r="B337" s="31"/>
      <c r="C337" s="130" t="s">
        <v>434</v>
      </c>
      <c r="D337" s="130" t="s">
        <v>162</v>
      </c>
      <c r="E337" s="131" t="s">
        <v>435</v>
      </c>
      <c r="F337" s="132" t="s">
        <v>436</v>
      </c>
      <c r="G337" s="133" t="s">
        <v>351</v>
      </c>
      <c r="H337" s="134">
        <v>91.153000000000006</v>
      </c>
      <c r="I337" s="135"/>
      <c r="J337" s="135"/>
      <c r="K337" s="136">
        <f>ROUND(P337*H337,2)</f>
        <v>0</v>
      </c>
      <c r="L337" s="132" t="s">
        <v>165</v>
      </c>
      <c r="M337" s="31"/>
      <c r="N337" s="137" t="s">
        <v>1</v>
      </c>
      <c r="O337" s="138" t="s">
        <v>41</v>
      </c>
      <c r="P337" s="139">
        <f>I337+J337</f>
        <v>0</v>
      </c>
      <c r="Q337" s="139">
        <f>ROUND(I337*H337,2)</f>
        <v>0</v>
      </c>
      <c r="R337" s="139">
        <f>ROUND(J337*H337,2)</f>
        <v>0</v>
      </c>
      <c r="T337" s="140">
        <f>S337*H337</f>
        <v>0</v>
      </c>
      <c r="U337" s="140">
        <v>0</v>
      </c>
      <c r="V337" s="140">
        <f>U337*H337</f>
        <v>0</v>
      </c>
      <c r="W337" s="140">
        <v>0</v>
      </c>
      <c r="X337" s="141">
        <f>W337*H337</f>
        <v>0</v>
      </c>
      <c r="AR337" s="142" t="s">
        <v>166</v>
      </c>
      <c r="AT337" s="142" t="s">
        <v>162</v>
      </c>
      <c r="AU337" s="142" t="s">
        <v>89</v>
      </c>
      <c r="AY337" s="16" t="s">
        <v>160</v>
      </c>
      <c r="BE337" s="143">
        <f>IF(O337="základní",K337,0)</f>
        <v>0</v>
      </c>
      <c r="BF337" s="143">
        <f>IF(O337="snížená",K337,0)</f>
        <v>0</v>
      </c>
      <c r="BG337" s="143">
        <f>IF(O337="zákl. přenesená",K337,0)</f>
        <v>0</v>
      </c>
      <c r="BH337" s="143">
        <f>IF(O337="sníž. přenesená",K337,0)</f>
        <v>0</v>
      </c>
      <c r="BI337" s="143">
        <f>IF(O337="nulová",K337,0)</f>
        <v>0</v>
      </c>
      <c r="BJ337" s="16" t="s">
        <v>83</v>
      </c>
      <c r="BK337" s="143">
        <f>ROUND(P337*H337,2)</f>
        <v>0</v>
      </c>
      <c r="BL337" s="16" t="s">
        <v>166</v>
      </c>
      <c r="BM337" s="142" t="s">
        <v>437</v>
      </c>
    </row>
    <row r="338" spans="2:65" s="11" customFormat="1" ht="22.9" customHeight="1">
      <c r="B338" s="117"/>
      <c r="D338" s="118" t="s">
        <v>77</v>
      </c>
      <c r="E338" s="128" t="s">
        <v>438</v>
      </c>
      <c r="F338" s="128" t="s">
        <v>439</v>
      </c>
      <c r="I338" s="120"/>
      <c r="J338" s="120"/>
      <c r="K338" s="129">
        <f>BK338</f>
        <v>0</v>
      </c>
      <c r="M338" s="117"/>
      <c r="N338" s="122"/>
      <c r="Q338" s="123">
        <f>Q339</f>
        <v>0</v>
      </c>
      <c r="R338" s="123">
        <f>R339</f>
        <v>0</v>
      </c>
      <c r="T338" s="124">
        <f>T339</f>
        <v>0</v>
      </c>
      <c r="V338" s="124">
        <f>V339</f>
        <v>0</v>
      </c>
      <c r="X338" s="125">
        <f>X339</f>
        <v>0</v>
      </c>
      <c r="AR338" s="118" t="s">
        <v>83</v>
      </c>
      <c r="AT338" s="126" t="s">
        <v>77</v>
      </c>
      <c r="AU338" s="126" t="s">
        <v>83</v>
      </c>
      <c r="AY338" s="118" t="s">
        <v>160</v>
      </c>
      <c r="BK338" s="127">
        <f>BK339</f>
        <v>0</v>
      </c>
    </row>
    <row r="339" spans="2:65" s="1" customFormat="1" ht="24.2" customHeight="1">
      <c r="B339" s="31"/>
      <c r="C339" s="130" t="s">
        <v>440</v>
      </c>
      <c r="D339" s="130" t="s">
        <v>162</v>
      </c>
      <c r="E339" s="131" t="s">
        <v>441</v>
      </c>
      <c r="F339" s="132" t="s">
        <v>442</v>
      </c>
      <c r="G339" s="133" t="s">
        <v>351</v>
      </c>
      <c r="H339" s="134">
        <v>19.148</v>
      </c>
      <c r="I339" s="135"/>
      <c r="J339" s="135"/>
      <c r="K339" s="136">
        <f>ROUND(P339*H339,2)</f>
        <v>0</v>
      </c>
      <c r="L339" s="132" t="s">
        <v>165</v>
      </c>
      <c r="M339" s="31"/>
      <c r="N339" s="137" t="s">
        <v>1</v>
      </c>
      <c r="O339" s="138" t="s">
        <v>41</v>
      </c>
      <c r="P339" s="139">
        <f>I339+J339</f>
        <v>0</v>
      </c>
      <c r="Q339" s="139">
        <f>ROUND(I339*H339,2)</f>
        <v>0</v>
      </c>
      <c r="R339" s="139">
        <f>ROUND(J339*H339,2)</f>
        <v>0</v>
      </c>
      <c r="T339" s="140">
        <f>S339*H339</f>
        <v>0</v>
      </c>
      <c r="U339" s="140">
        <v>0</v>
      </c>
      <c r="V339" s="140">
        <f>U339*H339</f>
        <v>0</v>
      </c>
      <c r="W339" s="140">
        <v>0</v>
      </c>
      <c r="X339" s="141">
        <f>W339*H339</f>
        <v>0</v>
      </c>
      <c r="AR339" s="142" t="s">
        <v>166</v>
      </c>
      <c r="AT339" s="142" t="s">
        <v>162</v>
      </c>
      <c r="AU339" s="142" t="s">
        <v>89</v>
      </c>
      <c r="AY339" s="16" t="s">
        <v>160</v>
      </c>
      <c r="BE339" s="143">
        <f>IF(O339="základní",K339,0)</f>
        <v>0</v>
      </c>
      <c r="BF339" s="143">
        <f>IF(O339="snížená",K339,0)</f>
        <v>0</v>
      </c>
      <c r="BG339" s="143">
        <f>IF(O339="zákl. přenesená",K339,0)</f>
        <v>0</v>
      </c>
      <c r="BH339" s="143">
        <f>IF(O339="sníž. přenesená",K339,0)</f>
        <v>0</v>
      </c>
      <c r="BI339" s="143">
        <f>IF(O339="nulová",K339,0)</f>
        <v>0</v>
      </c>
      <c r="BJ339" s="16" t="s">
        <v>83</v>
      </c>
      <c r="BK339" s="143">
        <f>ROUND(P339*H339,2)</f>
        <v>0</v>
      </c>
      <c r="BL339" s="16" t="s">
        <v>166</v>
      </c>
      <c r="BM339" s="142" t="s">
        <v>443</v>
      </c>
    </row>
    <row r="340" spans="2:65" s="11" customFormat="1" ht="25.9" customHeight="1">
      <c r="B340" s="117"/>
      <c r="D340" s="118" t="s">
        <v>77</v>
      </c>
      <c r="E340" s="119" t="s">
        <v>444</v>
      </c>
      <c r="F340" s="119" t="s">
        <v>445</v>
      </c>
      <c r="I340" s="120"/>
      <c r="J340" s="120"/>
      <c r="K340" s="121">
        <f>BK340</f>
        <v>0</v>
      </c>
      <c r="M340" s="117"/>
      <c r="N340" s="122"/>
      <c r="Q340" s="123">
        <f>Q341+Q353+Q499+Q564+Q572+Q578+Q607+Q621</f>
        <v>0</v>
      </c>
      <c r="R340" s="123">
        <f>R341+R353+R499+R564+R572+R578+R607+R621</f>
        <v>0</v>
      </c>
      <c r="T340" s="124">
        <f>T341+T353+T499+T564+T572+T578+T607+T621</f>
        <v>0</v>
      </c>
      <c r="V340" s="124">
        <f>V341+V353+V499+V564+V572+V578+V607+V621</f>
        <v>2.7492532200000008</v>
      </c>
      <c r="X340" s="125">
        <f>X341+X353+X499+X564+X572+X578+X607+X621</f>
        <v>7.595965800000001</v>
      </c>
      <c r="AR340" s="118" t="s">
        <v>89</v>
      </c>
      <c r="AT340" s="126" t="s">
        <v>77</v>
      </c>
      <c r="AU340" s="126" t="s">
        <v>78</v>
      </c>
      <c r="AY340" s="118" t="s">
        <v>160</v>
      </c>
      <c r="BK340" s="127">
        <f>BK341+BK353+BK499+BK564+BK572+BK578+BK607+BK621</f>
        <v>0</v>
      </c>
    </row>
    <row r="341" spans="2:65" s="11" customFormat="1" ht="22.9" customHeight="1">
      <c r="B341" s="117"/>
      <c r="D341" s="118" t="s">
        <v>77</v>
      </c>
      <c r="E341" s="128" t="s">
        <v>446</v>
      </c>
      <c r="F341" s="128" t="s">
        <v>447</v>
      </c>
      <c r="I341" s="120"/>
      <c r="J341" s="120"/>
      <c r="K341" s="129">
        <f>BK341</f>
        <v>0</v>
      </c>
      <c r="M341" s="117"/>
      <c r="N341" s="122"/>
      <c r="Q341" s="123">
        <f>SUM(Q342:Q352)</f>
        <v>0</v>
      </c>
      <c r="R341" s="123">
        <f>SUM(R342:R352)</f>
        <v>0</v>
      </c>
      <c r="T341" s="124">
        <f>SUM(T342:T352)</f>
        <v>0</v>
      </c>
      <c r="V341" s="124">
        <f>SUM(V342:V352)</f>
        <v>2.0352E-3</v>
      </c>
      <c r="X341" s="125">
        <f>SUM(X342:X352)</f>
        <v>0</v>
      </c>
      <c r="AR341" s="118" t="s">
        <v>89</v>
      </c>
      <c r="AT341" s="126" t="s">
        <v>77</v>
      </c>
      <c r="AU341" s="126" t="s">
        <v>83</v>
      </c>
      <c r="AY341" s="118" t="s">
        <v>160</v>
      </c>
      <c r="BK341" s="127">
        <f>SUM(BK342:BK352)</f>
        <v>0</v>
      </c>
    </row>
    <row r="342" spans="2:65" s="1" customFormat="1" ht="33" customHeight="1">
      <c r="B342" s="31"/>
      <c r="C342" s="130" t="s">
        <v>448</v>
      </c>
      <c r="D342" s="130" t="s">
        <v>162</v>
      </c>
      <c r="E342" s="131" t="s">
        <v>449</v>
      </c>
      <c r="F342" s="132" t="s">
        <v>450</v>
      </c>
      <c r="G342" s="133" t="s">
        <v>100</v>
      </c>
      <c r="H342" s="134">
        <v>4.5599999999999996</v>
      </c>
      <c r="I342" s="135"/>
      <c r="J342" s="135"/>
      <c r="K342" s="136">
        <f>ROUND(P342*H342,2)</f>
        <v>0</v>
      </c>
      <c r="L342" s="132" t="s">
        <v>1</v>
      </c>
      <c r="M342" s="31"/>
      <c r="N342" s="137" t="s">
        <v>1</v>
      </c>
      <c r="O342" s="138" t="s">
        <v>41</v>
      </c>
      <c r="P342" s="139">
        <f>I342+J342</f>
        <v>0</v>
      </c>
      <c r="Q342" s="139">
        <f>ROUND(I342*H342,2)</f>
        <v>0</v>
      </c>
      <c r="R342" s="139">
        <f>ROUND(J342*H342,2)</f>
        <v>0</v>
      </c>
      <c r="T342" s="140">
        <f>S342*H342</f>
        <v>0</v>
      </c>
      <c r="U342" s="140">
        <v>4.0000000000000002E-4</v>
      </c>
      <c r="V342" s="140">
        <f>U342*H342</f>
        <v>1.8239999999999999E-3</v>
      </c>
      <c r="W342" s="140">
        <v>0</v>
      </c>
      <c r="X342" s="141">
        <f>W342*H342</f>
        <v>0</v>
      </c>
      <c r="AR342" s="142" t="s">
        <v>246</v>
      </c>
      <c r="AT342" s="142" t="s">
        <v>162</v>
      </c>
      <c r="AU342" s="142" t="s">
        <v>89</v>
      </c>
      <c r="AY342" s="16" t="s">
        <v>160</v>
      </c>
      <c r="BE342" s="143">
        <f>IF(O342="základní",K342,0)</f>
        <v>0</v>
      </c>
      <c r="BF342" s="143">
        <f>IF(O342="snížená",K342,0)</f>
        <v>0</v>
      </c>
      <c r="BG342" s="143">
        <f>IF(O342="zákl. přenesená",K342,0)</f>
        <v>0</v>
      </c>
      <c r="BH342" s="143">
        <f>IF(O342="sníž. přenesená",K342,0)</f>
        <v>0</v>
      </c>
      <c r="BI342" s="143">
        <f>IF(O342="nulová",K342,0)</f>
        <v>0</v>
      </c>
      <c r="BJ342" s="16" t="s">
        <v>83</v>
      </c>
      <c r="BK342" s="143">
        <f>ROUND(P342*H342,2)</f>
        <v>0</v>
      </c>
      <c r="BL342" s="16" t="s">
        <v>246</v>
      </c>
      <c r="BM342" s="142" t="s">
        <v>451</v>
      </c>
    </row>
    <row r="343" spans="2:65" s="13" customFormat="1">
      <c r="B343" s="151"/>
      <c r="D343" s="145" t="s">
        <v>168</v>
      </c>
      <c r="E343" s="152" t="s">
        <v>1</v>
      </c>
      <c r="F343" s="153" t="s">
        <v>105</v>
      </c>
      <c r="H343" s="154">
        <v>4.5599999999999996</v>
      </c>
      <c r="I343" s="155"/>
      <c r="J343" s="155"/>
      <c r="M343" s="151"/>
      <c r="N343" s="156"/>
      <c r="X343" s="157"/>
      <c r="AT343" s="152" t="s">
        <v>168</v>
      </c>
      <c r="AU343" s="152" t="s">
        <v>89</v>
      </c>
      <c r="AV343" s="13" t="s">
        <v>89</v>
      </c>
      <c r="AW343" s="13" t="s">
        <v>5</v>
      </c>
      <c r="AX343" s="13" t="s">
        <v>78</v>
      </c>
      <c r="AY343" s="152" t="s">
        <v>160</v>
      </c>
    </row>
    <row r="344" spans="2:65" s="14" customFormat="1">
      <c r="B344" s="158"/>
      <c r="D344" s="145" t="s">
        <v>168</v>
      </c>
      <c r="E344" s="159" t="s">
        <v>1</v>
      </c>
      <c r="F344" s="160" t="s">
        <v>173</v>
      </c>
      <c r="H344" s="161">
        <v>4.5599999999999996</v>
      </c>
      <c r="I344" s="162"/>
      <c r="J344" s="162"/>
      <c r="M344" s="158"/>
      <c r="N344" s="163"/>
      <c r="X344" s="164"/>
      <c r="AT344" s="159" t="s">
        <v>168</v>
      </c>
      <c r="AU344" s="159" t="s">
        <v>89</v>
      </c>
      <c r="AV344" s="14" t="s">
        <v>166</v>
      </c>
      <c r="AW344" s="14" t="s">
        <v>5</v>
      </c>
      <c r="AX344" s="14" t="s">
        <v>83</v>
      </c>
      <c r="AY344" s="159" t="s">
        <v>160</v>
      </c>
    </row>
    <row r="345" spans="2:65" s="1" customFormat="1" ht="16.5" customHeight="1">
      <c r="B345" s="31"/>
      <c r="C345" s="130" t="s">
        <v>452</v>
      </c>
      <c r="D345" s="130" t="s">
        <v>162</v>
      </c>
      <c r="E345" s="131" t="s">
        <v>453</v>
      </c>
      <c r="F345" s="132" t="s">
        <v>454</v>
      </c>
      <c r="G345" s="133" t="s">
        <v>87</v>
      </c>
      <c r="H345" s="134">
        <v>0.48</v>
      </c>
      <c r="I345" s="135"/>
      <c r="J345" s="135"/>
      <c r="K345" s="136">
        <f>ROUND(P345*H345,2)</f>
        <v>0</v>
      </c>
      <c r="L345" s="132" t="s">
        <v>1</v>
      </c>
      <c r="M345" s="31"/>
      <c r="N345" s="137" t="s">
        <v>1</v>
      </c>
      <c r="O345" s="138" t="s">
        <v>41</v>
      </c>
      <c r="P345" s="139">
        <f>I345+J345</f>
        <v>0</v>
      </c>
      <c r="Q345" s="139">
        <f>ROUND(I345*H345,2)</f>
        <v>0</v>
      </c>
      <c r="R345" s="139">
        <f>ROUND(J345*H345,2)</f>
        <v>0</v>
      </c>
      <c r="T345" s="140">
        <f>S345*H345</f>
        <v>0</v>
      </c>
      <c r="U345" s="140">
        <v>0</v>
      </c>
      <c r="V345" s="140">
        <f>U345*H345</f>
        <v>0</v>
      </c>
      <c r="W345" s="140">
        <v>0</v>
      </c>
      <c r="X345" s="141">
        <f>W345*H345</f>
        <v>0</v>
      </c>
      <c r="AR345" s="142" t="s">
        <v>246</v>
      </c>
      <c r="AT345" s="142" t="s">
        <v>162</v>
      </c>
      <c r="AU345" s="142" t="s">
        <v>89</v>
      </c>
      <c r="AY345" s="16" t="s">
        <v>160</v>
      </c>
      <c r="BE345" s="143">
        <f>IF(O345="základní",K345,0)</f>
        <v>0</v>
      </c>
      <c r="BF345" s="143">
        <f>IF(O345="snížená",K345,0)</f>
        <v>0</v>
      </c>
      <c r="BG345" s="143">
        <f>IF(O345="zákl. přenesená",K345,0)</f>
        <v>0</v>
      </c>
      <c r="BH345" s="143">
        <f>IF(O345="sníž. přenesená",K345,0)</f>
        <v>0</v>
      </c>
      <c r="BI345" s="143">
        <f>IF(O345="nulová",K345,0)</f>
        <v>0</v>
      </c>
      <c r="BJ345" s="16" t="s">
        <v>83</v>
      </c>
      <c r="BK345" s="143">
        <f>ROUND(P345*H345,2)</f>
        <v>0</v>
      </c>
      <c r="BL345" s="16" t="s">
        <v>246</v>
      </c>
      <c r="BM345" s="142" t="s">
        <v>455</v>
      </c>
    </row>
    <row r="346" spans="2:65" s="13" customFormat="1">
      <c r="B346" s="151"/>
      <c r="D346" s="145" t="s">
        <v>168</v>
      </c>
      <c r="E346" s="152" t="s">
        <v>1</v>
      </c>
      <c r="F346" s="153" t="s">
        <v>456</v>
      </c>
      <c r="H346" s="154">
        <v>0.48</v>
      </c>
      <c r="I346" s="155"/>
      <c r="J346" s="155"/>
      <c r="M346" s="151"/>
      <c r="N346" s="156"/>
      <c r="X346" s="157"/>
      <c r="AT346" s="152" t="s">
        <v>168</v>
      </c>
      <c r="AU346" s="152" t="s">
        <v>89</v>
      </c>
      <c r="AV346" s="13" t="s">
        <v>89</v>
      </c>
      <c r="AW346" s="13" t="s">
        <v>5</v>
      </c>
      <c r="AX346" s="13" t="s">
        <v>78</v>
      </c>
      <c r="AY346" s="152" t="s">
        <v>160</v>
      </c>
    </row>
    <row r="347" spans="2:65" s="14" customFormat="1">
      <c r="B347" s="158"/>
      <c r="D347" s="145" t="s">
        <v>168</v>
      </c>
      <c r="E347" s="159" t="s">
        <v>1</v>
      </c>
      <c r="F347" s="160" t="s">
        <v>173</v>
      </c>
      <c r="H347" s="161">
        <v>0.48</v>
      </c>
      <c r="I347" s="162"/>
      <c r="J347" s="162"/>
      <c r="M347" s="158"/>
      <c r="N347" s="163"/>
      <c r="X347" s="164"/>
      <c r="AT347" s="159" t="s">
        <v>168</v>
      </c>
      <c r="AU347" s="159" t="s">
        <v>89</v>
      </c>
      <c r="AV347" s="14" t="s">
        <v>166</v>
      </c>
      <c r="AW347" s="14" t="s">
        <v>5</v>
      </c>
      <c r="AX347" s="14" t="s">
        <v>83</v>
      </c>
      <c r="AY347" s="159" t="s">
        <v>160</v>
      </c>
    </row>
    <row r="348" spans="2:65" s="1" customFormat="1" ht="24.2" customHeight="1">
      <c r="B348" s="31"/>
      <c r="C348" s="165" t="s">
        <v>457</v>
      </c>
      <c r="D348" s="165" t="s">
        <v>211</v>
      </c>
      <c r="E348" s="166" t="s">
        <v>458</v>
      </c>
      <c r="F348" s="167" t="s">
        <v>459</v>
      </c>
      <c r="G348" s="168" t="s">
        <v>87</v>
      </c>
      <c r="H348" s="169">
        <v>0.52800000000000002</v>
      </c>
      <c r="I348" s="170"/>
      <c r="J348" s="171"/>
      <c r="K348" s="172">
        <f>ROUND(P348*H348,2)</f>
        <v>0</v>
      </c>
      <c r="L348" s="167" t="s">
        <v>165</v>
      </c>
      <c r="M348" s="173"/>
      <c r="N348" s="174" t="s">
        <v>1</v>
      </c>
      <c r="O348" s="138" t="s">
        <v>41</v>
      </c>
      <c r="P348" s="139">
        <f>I348+J348</f>
        <v>0</v>
      </c>
      <c r="Q348" s="139">
        <f>ROUND(I348*H348,2)</f>
        <v>0</v>
      </c>
      <c r="R348" s="139">
        <f>ROUND(J348*H348,2)</f>
        <v>0</v>
      </c>
      <c r="T348" s="140">
        <f>S348*H348</f>
        <v>0</v>
      </c>
      <c r="U348" s="140">
        <v>4.0000000000000002E-4</v>
      </c>
      <c r="V348" s="140">
        <f>U348*H348</f>
        <v>2.1120000000000001E-4</v>
      </c>
      <c r="W348" s="140">
        <v>0</v>
      </c>
      <c r="X348" s="141">
        <f>W348*H348</f>
        <v>0</v>
      </c>
      <c r="AR348" s="142" t="s">
        <v>325</v>
      </c>
      <c r="AT348" s="142" t="s">
        <v>211</v>
      </c>
      <c r="AU348" s="142" t="s">
        <v>89</v>
      </c>
      <c r="AY348" s="16" t="s">
        <v>160</v>
      </c>
      <c r="BE348" s="143">
        <f>IF(O348="základní",K348,0)</f>
        <v>0</v>
      </c>
      <c r="BF348" s="143">
        <f>IF(O348="snížená",K348,0)</f>
        <v>0</v>
      </c>
      <c r="BG348" s="143">
        <f>IF(O348="zákl. přenesená",K348,0)</f>
        <v>0</v>
      </c>
      <c r="BH348" s="143">
        <f>IF(O348="sníž. přenesená",K348,0)</f>
        <v>0</v>
      </c>
      <c r="BI348" s="143">
        <f>IF(O348="nulová",K348,0)</f>
        <v>0</v>
      </c>
      <c r="BJ348" s="16" t="s">
        <v>83</v>
      </c>
      <c r="BK348" s="143">
        <f>ROUND(P348*H348,2)</f>
        <v>0</v>
      </c>
      <c r="BL348" s="16" t="s">
        <v>246</v>
      </c>
      <c r="BM348" s="142" t="s">
        <v>460</v>
      </c>
    </row>
    <row r="349" spans="2:65" s="13" customFormat="1">
      <c r="B349" s="151"/>
      <c r="D349" s="145" t="s">
        <v>168</v>
      </c>
      <c r="E349" s="152" t="s">
        <v>1</v>
      </c>
      <c r="F349" s="153" t="s">
        <v>456</v>
      </c>
      <c r="H349" s="154">
        <v>0.48</v>
      </c>
      <c r="I349" s="155"/>
      <c r="J349" s="155"/>
      <c r="M349" s="151"/>
      <c r="N349" s="156"/>
      <c r="X349" s="157"/>
      <c r="AT349" s="152" t="s">
        <v>168</v>
      </c>
      <c r="AU349" s="152" t="s">
        <v>89</v>
      </c>
      <c r="AV349" s="13" t="s">
        <v>89</v>
      </c>
      <c r="AW349" s="13" t="s">
        <v>5</v>
      </c>
      <c r="AX349" s="13" t="s">
        <v>78</v>
      </c>
      <c r="AY349" s="152" t="s">
        <v>160</v>
      </c>
    </row>
    <row r="350" spans="2:65" s="14" customFormat="1">
      <c r="B350" s="158"/>
      <c r="D350" s="145" t="s">
        <v>168</v>
      </c>
      <c r="E350" s="159" t="s">
        <v>1</v>
      </c>
      <c r="F350" s="160" t="s">
        <v>173</v>
      </c>
      <c r="H350" s="161">
        <v>0.48</v>
      </c>
      <c r="I350" s="162"/>
      <c r="J350" s="162"/>
      <c r="M350" s="158"/>
      <c r="N350" s="163"/>
      <c r="X350" s="164"/>
      <c r="AT350" s="159" t="s">
        <v>168</v>
      </c>
      <c r="AU350" s="159" t="s">
        <v>89</v>
      </c>
      <c r="AV350" s="14" t="s">
        <v>166</v>
      </c>
      <c r="AW350" s="14" t="s">
        <v>5</v>
      </c>
      <c r="AX350" s="14" t="s">
        <v>83</v>
      </c>
      <c r="AY350" s="159" t="s">
        <v>160</v>
      </c>
    </row>
    <row r="351" spans="2:65" s="13" customFormat="1">
      <c r="B351" s="151"/>
      <c r="D351" s="145" t="s">
        <v>168</v>
      </c>
      <c r="F351" s="153" t="s">
        <v>461</v>
      </c>
      <c r="H351" s="154">
        <v>0.52800000000000002</v>
      </c>
      <c r="I351" s="155"/>
      <c r="J351" s="155"/>
      <c r="M351" s="151"/>
      <c r="N351" s="156"/>
      <c r="X351" s="157"/>
      <c r="AT351" s="152" t="s">
        <v>168</v>
      </c>
      <c r="AU351" s="152" t="s">
        <v>89</v>
      </c>
      <c r="AV351" s="13" t="s">
        <v>89</v>
      </c>
      <c r="AW351" s="13" t="s">
        <v>4</v>
      </c>
      <c r="AX351" s="13" t="s">
        <v>83</v>
      </c>
      <c r="AY351" s="152" t="s">
        <v>160</v>
      </c>
    </row>
    <row r="352" spans="2:65" s="1" customFormat="1" ht="37.9" customHeight="1">
      <c r="B352" s="31"/>
      <c r="C352" s="130" t="s">
        <v>462</v>
      </c>
      <c r="D352" s="130" t="s">
        <v>162</v>
      </c>
      <c r="E352" s="131" t="s">
        <v>463</v>
      </c>
      <c r="F352" s="132" t="s">
        <v>464</v>
      </c>
      <c r="G352" s="133" t="s">
        <v>465</v>
      </c>
      <c r="H352" s="175"/>
      <c r="I352" s="135"/>
      <c r="J352" s="135"/>
      <c r="K352" s="136">
        <f>ROUND(P352*H352,2)</f>
        <v>0</v>
      </c>
      <c r="L352" s="132" t="s">
        <v>165</v>
      </c>
      <c r="M352" s="31"/>
      <c r="N352" s="137" t="s">
        <v>1</v>
      </c>
      <c r="O352" s="138" t="s">
        <v>41</v>
      </c>
      <c r="P352" s="139">
        <f>I352+J352</f>
        <v>0</v>
      </c>
      <c r="Q352" s="139">
        <f>ROUND(I352*H352,2)</f>
        <v>0</v>
      </c>
      <c r="R352" s="139">
        <f>ROUND(J352*H352,2)</f>
        <v>0</v>
      </c>
      <c r="T352" s="140">
        <f>S352*H352</f>
        <v>0</v>
      </c>
      <c r="U352" s="140">
        <v>0</v>
      </c>
      <c r="V352" s="140">
        <f>U352*H352</f>
        <v>0</v>
      </c>
      <c r="W352" s="140">
        <v>0</v>
      </c>
      <c r="X352" s="141">
        <f>W352*H352</f>
        <v>0</v>
      </c>
      <c r="AR352" s="142" t="s">
        <v>246</v>
      </c>
      <c r="AT352" s="142" t="s">
        <v>162</v>
      </c>
      <c r="AU352" s="142" t="s">
        <v>89</v>
      </c>
      <c r="AY352" s="16" t="s">
        <v>160</v>
      </c>
      <c r="BE352" s="143">
        <f>IF(O352="základní",K352,0)</f>
        <v>0</v>
      </c>
      <c r="BF352" s="143">
        <f>IF(O352="snížená",K352,0)</f>
        <v>0</v>
      </c>
      <c r="BG352" s="143">
        <f>IF(O352="zákl. přenesená",K352,0)</f>
        <v>0</v>
      </c>
      <c r="BH352" s="143">
        <f>IF(O352="sníž. přenesená",K352,0)</f>
        <v>0</v>
      </c>
      <c r="BI352" s="143">
        <f>IF(O352="nulová",K352,0)</f>
        <v>0</v>
      </c>
      <c r="BJ352" s="16" t="s">
        <v>83</v>
      </c>
      <c r="BK352" s="143">
        <f>ROUND(P352*H352,2)</f>
        <v>0</v>
      </c>
      <c r="BL352" s="16" t="s">
        <v>246</v>
      </c>
      <c r="BM352" s="142" t="s">
        <v>466</v>
      </c>
    </row>
    <row r="353" spans="2:65" s="11" customFormat="1" ht="22.9" customHeight="1">
      <c r="B353" s="117"/>
      <c r="D353" s="118" t="s">
        <v>77</v>
      </c>
      <c r="E353" s="128" t="s">
        <v>467</v>
      </c>
      <c r="F353" s="128" t="s">
        <v>468</v>
      </c>
      <c r="I353" s="120"/>
      <c r="J353" s="120"/>
      <c r="K353" s="129">
        <f>BK353</f>
        <v>0</v>
      </c>
      <c r="M353" s="117"/>
      <c r="N353" s="122"/>
      <c r="Q353" s="123">
        <f>SUM(Q354:Q498)</f>
        <v>0</v>
      </c>
      <c r="R353" s="123">
        <f>SUM(R354:R498)</f>
        <v>0</v>
      </c>
      <c r="T353" s="124">
        <f>SUM(T354:T498)</f>
        <v>0</v>
      </c>
      <c r="V353" s="124">
        <f>SUM(V354:V498)</f>
        <v>1.2921931800000004</v>
      </c>
      <c r="X353" s="125">
        <f>SUM(X354:X498)</f>
        <v>7.1613408000000005</v>
      </c>
      <c r="AR353" s="118" t="s">
        <v>89</v>
      </c>
      <c r="AT353" s="126" t="s">
        <v>77</v>
      </c>
      <c r="AU353" s="126" t="s">
        <v>83</v>
      </c>
      <c r="AY353" s="118" t="s">
        <v>160</v>
      </c>
      <c r="BK353" s="127">
        <f>SUM(BK354:BK498)</f>
        <v>0</v>
      </c>
    </row>
    <row r="354" spans="2:65" s="1" customFormat="1" ht="24.2" customHeight="1">
      <c r="B354" s="31"/>
      <c r="C354" s="130" t="s">
        <v>469</v>
      </c>
      <c r="D354" s="130" t="s">
        <v>162</v>
      </c>
      <c r="E354" s="131" t="s">
        <v>470</v>
      </c>
      <c r="F354" s="132" t="s">
        <v>471</v>
      </c>
      <c r="G354" s="133" t="s">
        <v>100</v>
      </c>
      <c r="H354" s="134">
        <v>26</v>
      </c>
      <c r="I354" s="135"/>
      <c r="J354" s="135"/>
      <c r="K354" s="136">
        <f>ROUND(P354*H354,2)</f>
        <v>0</v>
      </c>
      <c r="L354" s="132" t="s">
        <v>165</v>
      </c>
      <c r="M354" s="31"/>
      <c r="N354" s="137" t="s">
        <v>1</v>
      </c>
      <c r="O354" s="138" t="s">
        <v>41</v>
      </c>
      <c r="P354" s="139">
        <f>I354+J354</f>
        <v>0</v>
      </c>
      <c r="Q354" s="139">
        <f>ROUND(I354*H354,2)</f>
        <v>0</v>
      </c>
      <c r="R354" s="139">
        <f>ROUND(J354*H354,2)</f>
        <v>0</v>
      </c>
      <c r="T354" s="140">
        <f>S354*H354</f>
        <v>0</v>
      </c>
      <c r="U354" s="140">
        <v>0</v>
      </c>
      <c r="V354" s="140">
        <f>U354*H354</f>
        <v>0</v>
      </c>
      <c r="W354" s="140">
        <v>1.5E-3</v>
      </c>
      <c r="X354" s="141">
        <f>W354*H354</f>
        <v>3.9E-2</v>
      </c>
      <c r="AR354" s="142" t="s">
        <v>246</v>
      </c>
      <c r="AT354" s="142" t="s">
        <v>162</v>
      </c>
      <c r="AU354" s="142" t="s">
        <v>89</v>
      </c>
      <c r="AY354" s="16" t="s">
        <v>160</v>
      </c>
      <c r="BE354" s="143">
        <f>IF(O354="základní",K354,0)</f>
        <v>0</v>
      </c>
      <c r="BF354" s="143">
        <f>IF(O354="snížená",K354,0)</f>
        <v>0</v>
      </c>
      <c r="BG354" s="143">
        <f>IF(O354="zákl. přenesená",K354,0)</f>
        <v>0</v>
      </c>
      <c r="BH354" s="143">
        <f>IF(O354="sníž. přenesená",K354,0)</f>
        <v>0</v>
      </c>
      <c r="BI354" s="143">
        <f>IF(O354="nulová",K354,0)</f>
        <v>0</v>
      </c>
      <c r="BJ354" s="16" t="s">
        <v>83</v>
      </c>
      <c r="BK354" s="143">
        <f>ROUND(P354*H354,2)</f>
        <v>0</v>
      </c>
      <c r="BL354" s="16" t="s">
        <v>246</v>
      </c>
      <c r="BM354" s="142" t="s">
        <v>472</v>
      </c>
    </row>
    <row r="355" spans="2:65" s="13" customFormat="1">
      <c r="B355" s="151"/>
      <c r="D355" s="145" t="s">
        <v>168</v>
      </c>
      <c r="E355" s="152" t="s">
        <v>1</v>
      </c>
      <c r="F355" s="153" t="s">
        <v>473</v>
      </c>
      <c r="H355" s="154">
        <v>26</v>
      </c>
      <c r="I355" s="155"/>
      <c r="J355" s="155"/>
      <c r="M355" s="151"/>
      <c r="N355" s="156"/>
      <c r="X355" s="157"/>
      <c r="AT355" s="152" t="s">
        <v>168</v>
      </c>
      <c r="AU355" s="152" t="s">
        <v>89</v>
      </c>
      <c r="AV355" s="13" t="s">
        <v>89</v>
      </c>
      <c r="AW355" s="13" t="s">
        <v>5</v>
      </c>
      <c r="AX355" s="13" t="s">
        <v>78</v>
      </c>
      <c r="AY355" s="152" t="s">
        <v>160</v>
      </c>
    </row>
    <row r="356" spans="2:65" s="14" customFormat="1">
      <c r="B356" s="158"/>
      <c r="D356" s="145" t="s">
        <v>168</v>
      </c>
      <c r="E356" s="159" t="s">
        <v>1</v>
      </c>
      <c r="F356" s="160" t="s">
        <v>173</v>
      </c>
      <c r="H356" s="161">
        <v>26</v>
      </c>
      <c r="I356" s="162"/>
      <c r="J356" s="162"/>
      <c r="M356" s="158"/>
      <c r="N356" s="163"/>
      <c r="X356" s="164"/>
      <c r="AT356" s="159" t="s">
        <v>168</v>
      </c>
      <c r="AU356" s="159" t="s">
        <v>89</v>
      </c>
      <c r="AV356" s="14" t="s">
        <v>166</v>
      </c>
      <c r="AW356" s="14" t="s">
        <v>5</v>
      </c>
      <c r="AX356" s="14" t="s">
        <v>83</v>
      </c>
      <c r="AY356" s="159" t="s">
        <v>160</v>
      </c>
    </row>
    <row r="357" spans="2:65" s="1" customFormat="1" ht="24.2" customHeight="1">
      <c r="B357" s="31"/>
      <c r="C357" s="130" t="s">
        <v>293</v>
      </c>
      <c r="D357" s="130" t="s">
        <v>162</v>
      </c>
      <c r="E357" s="131" t="s">
        <v>474</v>
      </c>
      <c r="F357" s="132" t="s">
        <v>475</v>
      </c>
      <c r="G357" s="133" t="s">
        <v>87</v>
      </c>
      <c r="H357" s="134">
        <v>99.766000000000005</v>
      </c>
      <c r="I357" s="135"/>
      <c r="J357" s="135"/>
      <c r="K357" s="136">
        <f>ROUND(P357*H357,2)</f>
        <v>0</v>
      </c>
      <c r="L357" s="132" t="s">
        <v>165</v>
      </c>
      <c r="M357" s="31"/>
      <c r="N357" s="137" t="s">
        <v>1</v>
      </c>
      <c r="O357" s="138" t="s">
        <v>41</v>
      </c>
      <c r="P357" s="139">
        <f>I357+J357</f>
        <v>0</v>
      </c>
      <c r="Q357" s="139">
        <f>ROUND(I357*H357,2)</f>
        <v>0</v>
      </c>
      <c r="R357" s="139">
        <f>ROUND(J357*H357,2)</f>
        <v>0</v>
      </c>
      <c r="T357" s="140">
        <f>S357*H357</f>
        <v>0</v>
      </c>
      <c r="U357" s="140">
        <v>0</v>
      </c>
      <c r="V357" s="140">
        <f>U357*H357</f>
        <v>0</v>
      </c>
      <c r="W357" s="140">
        <v>0</v>
      </c>
      <c r="X357" s="141">
        <f>W357*H357</f>
        <v>0</v>
      </c>
      <c r="AR357" s="142" t="s">
        <v>246</v>
      </c>
      <c r="AT357" s="142" t="s">
        <v>162</v>
      </c>
      <c r="AU357" s="142" t="s">
        <v>89</v>
      </c>
      <c r="AY357" s="16" t="s">
        <v>160</v>
      </c>
      <c r="BE357" s="143">
        <f>IF(O357="základní",K357,0)</f>
        <v>0</v>
      </c>
      <c r="BF357" s="143">
        <f>IF(O357="snížená",K357,0)</f>
        <v>0</v>
      </c>
      <c r="BG357" s="143">
        <f>IF(O357="zákl. přenesená",K357,0)</f>
        <v>0</v>
      </c>
      <c r="BH357" s="143">
        <f>IF(O357="sníž. přenesená",K357,0)</f>
        <v>0</v>
      </c>
      <c r="BI357" s="143">
        <f>IF(O357="nulová",K357,0)</f>
        <v>0</v>
      </c>
      <c r="BJ357" s="16" t="s">
        <v>83</v>
      </c>
      <c r="BK357" s="143">
        <f>ROUND(P357*H357,2)</f>
        <v>0</v>
      </c>
      <c r="BL357" s="16" t="s">
        <v>246</v>
      </c>
      <c r="BM357" s="142" t="s">
        <v>476</v>
      </c>
    </row>
    <row r="358" spans="2:65" s="13" customFormat="1">
      <c r="B358" s="151"/>
      <c r="D358" s="145" t="s">
        <v>168</v>
      </c>
      <c r="E358" s="152" t="s">
        <v>1</v>
      </c>
      <c r="F358" s="153" t="s">
        <v>477</v>
      </c>
      <c r="H358" s="154">
        <v>74.572000000000003</v>
      </c>
      <c r="I358" s="155"/>
      <c r="J358" s="155"/>
      <c r="M358" s="151"/>
      <c r="N358" s="156"/>
      <c r="X358" s="157"/>
      <c r="AT358" s="152" t="s">
        <v>168</v>
      </c>
      <c r="AU358" s="152" t="s">
        <v>89</v>
      </c>
      <c r="AV358" s="13" t="s">
        <v>89</v>
      </c>
      <c r="AW358" s="13" t="s">
        <v>5</v>
      </c>
      <c r="AX358" s="13" t="s">
        <v>78</v>
      </c>
      <c r="AY358" s="152" t="s">
        <v>160</v>
      </c>
    </row>
    <row r="359" spans="2:65" s="13" customFormat="1">
      <c r="B359" s="151"/>
      <c r="D359" s="145" t="s">
        <v>168</v>
      </c>
      <c r="E359" s="152" t="s">
        <v>1</v>
      </c>
      <c r="F359" s="153" t="s">
        <v>478</v>
      </c>
      <c r="H359" s="154">
        <v>8.8469999999999995</v>
      </c>
      <c r="I359" s="155"/>
      <c r="J359" s="155"/>
      <c r="M359" s="151"/>
      <c r="N359" s="156"/>
      <c r="X359" s="157"/>
      <c r="AT359" s="152" t="s">
        <v>168</v>
      </c>
      <c r="AU359" s="152" t="s">
        <v>89</v>
      </c>
      <c r="AV359" s="13" t="s">
        <v>89</v>
      </c>
      <c r="AW359" s="13" t="s">
        <v>5</v>
      </c>
      <c r="AX359" s="13" t="s">
        <v>78</v>
      </c>
      <c r="AY359" s="152" t="s">
        <v>160</v>
      </c>
    </row>
    <row r="360" spans="2:65" s="13" customFormat="1">
      <c r="B360" s="151"/>
      <c r="D360" s="145" t="s">
        <v>168</v>
      </c>
      <c r="E360" s="152" t="s">
        <v>1</v>
      </c>
      <c r="F360" s="153" t="s">
        <v>479</v>
      </c>
      <c r="H360" s="154">
        <v>12.542999999999999</v>
      </c>
      <c r="I360" s="155"/>
      <c r="J360" s="155"/>
      <c r="M360" s="151"/>
      <c r="N360" s="156"/>
      <c r="X360" s="157"/>
      <c r="AT360" s="152" t="s">
        <v>168</v>
      </c>
      <c r="AU360" s="152" t="s">
        <v>89</v>
      </c>
      <c r="AV360" s="13" t="s">
        <v>89</v>
      </c>
      <c r="AW360" s="13" t="s">
        <v>5</v>
      </c>
      <c r="AX360" s="13" t="s">
        <v>78</v>
      </c>
      <c r="AY360" s="152" t="s">
        <v>160</v>
      </c>
    </row>
    <row r="361" spans="2:65" s="13" customFormat="1">
      <c r="B361" s="151"/>
      <c r="D361" s="145" t="s">
        <v>168</v>
      </c>
      <c r="E361" s="152" t="s">
        <v>1</v>
      </c>
      <c r="F361" s="153" t="s">
        <v>480</v>
      </c>
      <c r="H361" s="154">
        <v>1.55</v>
      </c>
      <c r="I361" s="155"/>
      <c r="J361" s="155"/>
      <c r="M361" s="151"/>
      <c r="N361" s="156"/>
      <c r="X361" s="157"/>
      <c r="AT361" s="152" t="s">
        <v>168</v>
      </c>
      <c r="AU361" s="152" t="s">
        <v>89</v>
      </c>
      <c r="AV361" s="13" t="s">
        <v>89</v>
      </c>
      <c r="AW361" s="13" t="s">
        <v>5</v>
      </c>
      <c r="AX361" s="13" t="s">
        <v>78</v>
      </c>
      <c r="AY361" s="152" t="s">
        <v>160</v>
      </c>
    </row>
    <row r="362" spans="2:65" s="13" customFormat="1">
      <c r="B362" s="151"/>
      <c r="D362" s="145" t="s">
        <v>168</v>
      </c>
      <c r="E362" s="152" t="s">
        <v>1</v>
      </c>
      <c r="F362" s="153" t="s">
        <v>481</v>
      </c>
      <c r="H362" s="154">
        <v>0.749</v>
      </c>
      <c r="I362" s="155"/>
      <c r="J362" s="155"/>
      <c r="M362" s="151"/>
      <c r="N362" s="156"/>
      <c r="X362" s="157"/>
      <c r="AT362" s="152" t="s">
        <v>168</v>
      </c>
      <c r="AU362" s="152" t="s">
        <v>89</v>
      </c>
      <c r="AV362" s="13" t="s">
        <v>89</v>
      </c>
      <c r="AW362" s="13" t="s">
        <v>5</v>
      </c>
      <c r="AX362" s="13" t="s">
        <v>78</v>
      </c>
      <c r="AY362" s="152" t="s">
        <v>160</v>
      </c>
    </row>
    <row r="363" spans="2:65" s="13" customFormat="1">
      <c r="B363" s="151"/>
      <c r="D363" s="145" t="s">
        <v>168</v>
      </c>
      <c r="E363" s="152" t="s">
        <v>1</v>
      </c>
      <c r="F363" s="153" t="s">
        <v>482</v>
      </c>
      <c r="H363" s="154">
        <v>1.5049999999999999</v>
      </c>
      <c r="I363" s="155"/>
      <c r="J363" s="155"/>
      <c r="M363" s="151"/>
      <c r="N363" s="156"/>
      <c r="X363" s="157"/>
      <c r="AT363" s="152" t="s">
        <v>168</v>
      </c>
      <c r="AU363" s="152" t="s">
        <v>89</v>
      </c>
      <c r="AV363" s="13" t="s">
        <v>89</v>
      </c>
      <c r="AW363" s="13" t="s">
        <v>5</v>
      </c>
      <c r="AX363" s="13" t="s">
        <v>78</v>
      </c>
      <c r="AY363" s="152" t="s">
        <v>160</v>
      </c>
    </row>
    <row r="364" spans="2:65" s="14" customFormat="1">
      <c r="B364" s="158"/>
      <c r="D364" s="145" t="s">
        <v>168</v>
      </c>
      <c r="E364" s="159" t="s">
        <v>1</v>
      </c>
      <c r="F364" s="160" t="s">
        <v>173</v>
      </c>
      <c r="H364" s="161">
        <v>99.766000000000005</v>
      </c>
      <c r="I364" s="162"/>
      <c r="J364" s="162"/>
      <c r="M364" s="158"/>
      <c r="N364" s="163"/>
      <c r="X364" s="164"/>
      <c r="AT364" s="159" t="s">
        <v>168</v>
      </c>
      <c r="AU364" s="159" t="s">
        <v>89</v>
      </c>
      <c r="AV364" s="14" t="s">
        <v>166</v>
      </c>
      <c r="AW364" s="14" t="s">
        <v>5</v>
      </c>
      <c r="AX364" s="14" t="s">
        <v>83</v>
      </c>
      <c r="AY364" s="159" t="s">
        <v>160</v>
      </c>
    </row>
    <row r="365" spans="2:65" s="1" customFormat="1" ht="24.2" customHeight="1">
      <c r="B365" s="31"/>
      <c r="C365" s="165" t="s">
        <v>483</v>
      </c>
      <c r="D365" s="165" t="s">
        <v>211</v>
      </c>
      <c r="E365" s="166" t="s">
        <v>484</v>
      </c>
      <c r="F365" s="167" t="s">
        <v>485</v>
      </c>
      <c r="G365" s="168" t="s">
        <v>486</v>
      </c>
      <c r="H365" s="169">
        <v>34.917999999999999</v>
      </c>
      <c r="I365" s="170"/>
      <c r="J365" s="171"/>
      <c r="K365" s="172">
        <f>ROUND(P365*H365,2)</f>
        <v>0</v>
      </c>
      <c r="L365" s="167" t="s">
        <v>165</v>
      </c>
      <c r="M365" s="173"/>
      <c r="N365" s="174" t="s">
        <v>1</v>
      </c>
      <c r="O365" s="138" t="s">
        <v>41</v>
      </c>
      <c r="P365" s="139">
        <f>I365+J365</f>
        <v>0</v>
      </c>
      <c r="Q365" s="139">
        <f>ROUND(I365*H365,2)</f>
        <v>0</v>
      </c>
      <c r="R365" s="139">
        <f>ROUND(J365*H365,2)</f>
        <v>0</v>
      </c>
      <c r="T365" s="140">
        <f>S365*H365</f>
        <v>0</v>
      </c>
      <c r="U365" s="140">
        <v>1E-3</v>
      </c>
      <c r="V365" s="140">
        <f>U365*H365</f>
        <v>3.4917999999999998E-2</v>
      </c>
      <c r="W365" s="140">
        <v>0</v>
      </c>
      <c r="X365" s="141">
        <f>W365*H365</f>
        <v>0</v>
      </c>
      <c r="AR365" s="142" t="s">
        <v>325</v>
      </c>
      <c r="AT365" s="142" t="s">
        <v>211</v>
      </c>
      <c r="AU365" s="142" t="s">
        <v>89</v>
      </c>
      <c r="AY365" s="16" t="s">
        <v>160</v>
      </c>
      <c r="BE365" s="143">
        <f>IF(O365="základní",K365,0)</f>
        <v>0</v>
      </c>
      <c r="BF365" s="143">
        <f>IF(O365="snížená",K365,0)</f>
        <v>0</v>
      </c>
      <c r="BG365" s="143">
        <f>IF(O365="zákl. přenesená",K365,0)</f>
        <v>0</v>
      </c>
      <c r="BH365" s="143">
        <f>IF(O365="sníž. přenesená",K365,0)</f>
        <v>0</v>
      </c>
      <c r="BI365" s="143">
        <f>IF(O365="nulová",K365,0)</f>
        <v>0</v>
      </c>
      <c r="BJ365" s="16" t="s">
        <v>83</v>
      </c>
      <c r="BK365" s="143">
        <f>ROUND(P365*H365,2)</f>
        <v>0</v>
      </c>
      <c r="BL365" s="16" t="s">
        <v>246</v>
      </c>
      <c r="BM365" s="142" t="s">
        <v>487</v>
      </c>
    </row>
    <row r="366" spans="2:65" s="13" customFormat="1">
      <c r="B366" s="151"/>
      <c r="D366" s="145" t="s">
        <v>168</v>
      </c>
      <c r="E366" s="152" t="s">
        <v>1</v>
      </c>
      <c r="F366" s="153" t="s">
        <v>477</v>
      </c>
      <c r="H366" s="154">
        <v>74.572000000000003</v>
      </c>
      <c r="I366" s="155"/>
      <c r="J366" s="155"/>
      <c r="M366" s="151"/>
      <c r="N366" s="156"/>
      <c r="X366" s="157"/>
      <c r="AT366" s="152" t="s">
        <v>168</v>
      </c>
      <c r="AU366" s="152" t="s">
        <v>89</v>
      </c>
      <c r="AV366" s="13" t="s">
        <v>89</v>
      </c>
      <c r="AW366" s="13" t="s">
        <v>5</v>
      </c>
      <c r="AX366" s="13" t="s">
        <v>78</v>
      </c>
      <c r="AY366" s="152" t="s">
        <v>160</v>
      </c>
    </row>
    <row r="367" spans="2:65" s="13" customFormat="1">
      <c r="B367" s="151"/>
      <c r="D367" s="145" t="s">
        <v>168</v>
      </c>
      <c r="E367" s="152" t="s">
        <v>1</v>
      </c>
      <c r="F367" s="153" t="s">
        <v>478</v>
      </c>
      <c r="H367" s="154">
        <v>8.8469999999999995</v>
      </c>
      <c r="I367" s="155"/>
      <c r="J367" s="155"/>
      <c r="M367" s="151"/>
      <c r="N367" s="156"/>
      <c r="X367" s="157"/>
      <c r="AT367" s="152" t="s">
        <v>168</v>
      </c>
      <c r="AU367" s="152" t="s">
        <v>89</v>
      </c>
      <c r="AV367" s="13" t="s">
        <v>89</v>
      </c>
      <c r="AW367" s="13" t="s">
        <v>5</v>
      </c>
      <c r="AX367" s="13" t="s">
        <v>78</v>
      </c>
      <c r="AY367" s="152" t="s">
        <v>160</v>
      </c>
    </row>
    <row r="368" spans="2:65" s="13" customFormat="1">
      <c r="B368" s="151"/>
      <c r="D368" s="145" t="s">
        <v>168</v>
      </c>
      <c r="E368" s="152" t="s">
        <v>1</v>
      </c>
      <c r="F368" s="153" t="s">
        <v>479</v>
      </c>
      <c r="H368" s="154">
        <v>12.542999999999999</v>
      </c>
      <c r="I368" s="155"/>
      <c r="J368" s="155"/>
      <c r="M368" s="151"/>
      <c r="N368" s="156"/>
      <c r="X368" s="157"/>
      <c r="AT368" s="152" t="s">
        <v>168</v>
      </c>
      <c r="AU368" s="152" t="s">
        <v>89</v>
      </c>
      <c r="AV368" s="13" t="s">
        <v>89</v>
      </c>
      <c r="AW368" s="13" t="s">
        <v>5</v>
      </c>
      <c r="AX368" s="13" t="s">
        <v>78</v>
      </c>
      <c r="AY368" s="152" t="s">
        <v>160</v>
      </c>
    </row>
    <row r="369" spans="2:65" s="13" customFormat="1">
      <c r="B369" s="151"/>
      <c r="D369" s="145" t="s">
        <v>168</v>
      </c>
      <c r="E369" s="152" t="s">
        <v>1</v>
      </c>
      <c r="F369" s="153" t="s">
        <v>480</v>
      </c>
      <c r="H369" s="154">
        <v>1.55</v>
      </c>
      <c r="I369" s="155"/>
      <c r="J369" s="155"/>
      <c r="M369" s="151"/>
      <c r="N369" s="156"/>
      <c r="X369" s="157"/>
      <c r="AT369" s="152" t="s">
        <v>168</v>
      </c>
      <c r="AU369" s="152" t="s">
        <v>89</v>
      </c>
      <c r="AV369" s="13" t="s">
        <v>89</v>
      </c>
      <c r="AW369" s="13" t="s">
        <v>5</v>
      </c>
      <c r="AX369" s="13" t="s">
        <v>78</v>
      </c>
      <c r="AY369" s="152" t="s">
        <v>160</v>
      </c>
    </row>
    <row r="370" spans="2:65" s="13" customFormat="1">
      <c r="B370" s="151"/>
      <c r="D370" s="145" t="s">
        <v>168</v>
      </c>
      <c r="E370" s="152" t="s">
        <v>1</v>
      </c>
      <c r="F370" s="153" t="s">
        <v>481</v>
      </c>
      <c r="H370" s="154">
        <v>0.749</v>
      </c>
      <c r="I370" s="155"/>
      <c r="J370" s="155"/>
      <c r="M370" s="151"/>
      <c r="N370" s="156"/>
      <c r="X370" s="157"/>
      <c r="AT370" s="152" t="s">
        <v>168</v>
      </c>
      <c r="AU370" s="152" t="s">
        <v>89</v>
      </c>
      <c r="AV370" s="13" t="s">
        <v>89</v>
      </c>
      <c r="AW370" s="13" t="s">
        <v>5</v>
      </c>
      <c r="AX370" s="13" t="s">
        <v>78</v>
      </c>
      <c r="AY370" s="152" t="s">
        <v>160</v>
      </c>
    </row>
    <row r="371" spans="2:65" s="13" customFormat="1">
      <c r="B371" s="151"/>
      <c r="D371" s="145" t="s">
        <v>168</v>
      </c>
      <c r="E371" s="152" t="s">
        <v>1</v>
      </c>
      <c r="F371" s="153" t="s">
        <v>482</v>
      </c>
      <c r="H371" s="154">
        <v>1.5049999999999999</v>
      </c>
      <c r="I371" s="155"/>
      <c r="J371" s="155"/>
      <c r="M371" s="151"/>
      <c r="N371" s="156"/>
      <c r="X371" s="157"/>
      <c r="AT371" s="152" t="s">
        <v>168</v>
      </c>
      <c r="AU371" s="152" t="s">
        <v>89</v>
      </c>
      <c r="AV371" s="13" t="s">
        <v>89</v>
      </c>
      <c r="AW371" s="13" t="s">
        <v>5</v>
      </c>
      <c r="AX371" s="13" t="s">
        <v>78</v>
      </c>
      <c r="AY371" s="152" t="s">
        <v>160</v>
      </c>
    </row>
    <row r="372" spans="2:65" s="14" customFormat="1">
      <c r="B372" s="158"/>
      <c r="D372" s="145" t="s">
        <v>168</v>
      </c>
      <c r="E372" s="159" t="s">
        <v>1</v>
      </c>
      <c r="F372" s="160" t="s">
        <v>173</v>
      </c>
      <c r="H372" s="161">
        <v>99.766000000000005</v>
      </c>
      <c r="I372" s="162"/>
      <c r="J372" s="162"/>
      <c r="M372" s="158"/>
      <c r="N372" s="163"/>
      <c r="X372" s="164"/>
      <c r="AT372" s="159" t="s">
        <v>168</v>
      </c>
      <c r="AU372" s="159" t="s">
        <v>89</v>
      </c>
      <c r="AV372" s="14" t="s">
        <v>166</v>
      </c>
      <c r="AW372" s="14" t="s">
        <v>5</v>
      </c>
      <c r="AX372" s="14" t="s">
        <v>83</v>
      </c>
      <c r="AY372" s="159" t="s">
        <v>160</v>
      </c>
    </row>
    <row r="373" spans="2:65" s="13" customFormat="1">
      <c r="B373" s="151"/>
      <c r="D373" s="145" t="s">
        <v>168</v>
      </c>
      <c r="F373" s="153" t="s">
        <v>488</v>
      </c>
      <c r="H373" s="154">
        <v>34.917999999999999</v>
      </c>
      <c r="I373" s="155"/>
      <c r="J373" s="155"/>
      <c r="M373" s="151"/>
      <c r="N373" s="156"/>
      <c r="X373" s="157"/>
      <c r="AT373" s="152" t="s">
        <v>168</v>
      </c>
      <c r="AU373" s="152" t="s">
        <v>89</v>
      </c>
      <c r="AV373" s="13" t="s">
        <v>89</v>
      </c>
      <c r="AW373" s="13" t="s">
        <v>4</v>
      </c>
      <c r="AX373" s="13" t="s">
        <v>83</v>
      </c>
      <c r="AY373" s="152" t="s">
        <v>160</v>
      </c>
    </row>
    <row r="374" spans="2:65" s="1" customFormat="1" ht="24.2" customHeight="1">
      <c r="B374" s="31"/>
      <c r="C374" s="130" t="s">
        <v>489</v>
      </c>
      <c r="D374" s="130" t="s">
        <v>162</v>
      </c>
      <c r="E374" s="131" t="s">
        <v>490</v>
      </c>
      <c r="F374" s="132" t="s">
        <v>491</v>
      </c>
      <c r="G374" s="133" t="s">
        <v>87</v>
      </c>
      <c r="H374" s="134">
        <v>166.96799999999999</v>
      </c>
      <c r="I374" s="135"/>
      <c r="J374" s="135"/>
      <c r="K374" s="136">
        <f>ROUND(P374*H374,2)</f>
        <v>0</v>
      </c>
      <c r="L374" s="132" t="s">
        <v>1</v>
      </c>
      <c r="M374" s="31"/>
      <c r="N374" s="137" t="s">
        <v>1</v>
      </c>
      <c r="O374" s="138" t="s">
        <v>41</v>
      </c>
      <c r="P374" s="139">
        <f>I374+J374</f>
        <v>0</v>
      </c>
      <c r="Q374" s="139">
        <f>ROUND(I374*H374,2)</f>
        <v>0</v>
      </c>
      <c r="R374" s="139">
        <f>ROUND(J374*H374,2)</f>
        <v>0</v>
      </c>
      <c r="T374" s="140">
        <f>S374*H374</f>
        <v>0</v>
      </c>
      <c r="U374" s="140">
        <v>0</v>
      </c>
      <c r="V374" s="140">
        <f>U374*H374</f>
        <v>0</v>
      </c>
      <c r="W374" s="140">
        <v>3.5000000000000003E-2</v>
      </c>
      <c r="X374" s="141">
        <f>W374*H374</f>
        <v>5.8438800000000004</v>
      </c>
      <c r="AR374" s="142" t="s">
        <v>246</v>
      </c>
      <c r="AT374" s="142" t="s">
        <v>162</v>
      </c>
      <c r="AU374" s="142" t="s">
        <v>89</v>
      </c>
      <c r="AY374" s="16" t="s">
        <v>160</v>
      </c>
      <c r="BE374" s="143">
        <f>IF(O374="základní",K374,0)</f>
        <v>0</v>
      </c>
      <c r="BF374" s="143">
        <f>IF(O374="snížená",K374,0)</f>
        <v>0</v>
      </c>
      <c r="BG374" s="143">
        <f>IF(O374="zákl. přenesená",K374,0)</f>
        <v>0</v>
      </c>
      <c r="BH374" s="143">
        <f>IF(O374="sníž. přenesená",K374,0)</f>
        <v>0</v>
      </c>
      <c r="BI374" s="143">
        <f>IF(O374="nulová",K374,0)</f>
        <v>0</v>
      </c>
      <c r="BJ374" s="16" t="s">
        <v>83</v>
      </c>
      <c r="BK374" s="143">
        <f>ROUND(P374*H374,2)</f>
        <v>0</v>
      </c>
      <c r="BL374" s="16" t="s">
        <v>246</v>
      </c>
      <c r="BM374" s="142" t="s">
        <v>492</v>
      </c>
    </row>
    <row r="375" spans="2:65" s="13" customFormat="1">
      <c r="B375" s="151"/>
      <c r="D375" s="145" t="s">
        <v>168</v>
      </c>
      <c r="E375" s="152" t="s">
        <v>1</v>
      </c>
      <c r="F375" s="153" t="s">
        <v>493</v>
      </c>
      <c r="H375" s="154">
        <v>149.85599999999999</v>
      </c>
      <c r="I375" s="155"/>
      <c r="J375" s="155"/>
      <c r="M375" s="151"/>
      <c r="N375" s="156"/>
      <c r="X375" s="157"/>
      <c r="AT375" s="152" t="s">
        <v>168</v>
      </c>
      <c r="AU375" s="152" t="s">
        <v>89</v>
      </c>
      <c r="AV375" s="13" t="s">
        <v>89</v>
      </c>
      <c r="AW375" s="13" t="s">
        <v>5</v>
      </c>
      <c r="AX375" s="13" t="s">
        <v>78</v>
      </c>
      <c r="AY375" s="152" t="s">
        <v>160</v>
      </c>
    </row>
    <row r="376" spans="2:65" s="13" customFormat="1">
      <c r="B376" s="151"/>
      <c r="D376" s="145" t="s">
        <v>168</v>
      </c>
      <c r="E376" s="152" t="s">
        <v>1</v>
      </c>
      <c r="F376" s="153" t="s">
        <v>494</v>
      </c>
      <c r="H376" s="154">
        <v>17.111999999999998</v>
      </c>
      <c r="I376" s="155"/>
      <c r="J376" s="155"/>
      <c r="M376" s="151"/>
      <c r="N376" s="156"/>
      <c r="X376" s="157"/>
      <c r="AT376" s="152" t="s">
        <v>168</v>
      </c>
      <c r="AU376" s="152" t="s">
        <v>89</v>
      </c>
      <c r="AV376" s="13" t="s">
        <v>89</v>
      </c>
      <c r="AW376" s="13" t="s">
        <v>5</v>
      </c>
      <c r="AX376" s="13" t="s">
        <v>78</v>
      </c>
      <c r="AY376" s="152" t="s">
        <v>160</v>
      </c>
    </row>
    <row r="377" spans="2:65" s="14" customFormat="1">
      <c r="B377" s="158"/>
      <c r="D377" s="145" t="s">
        <v>168</v>
      </c>
      <c r="E377" s="159" t="s">
        <v>1</v>
      </c>
      <c r="F377" s="160" t="s">
        <v>173</v>
      </c>
      <c r="H377" s="161">
        <v>166.96799999999999</v>
      </c>
      <c r="I377" s="162"/>
      <c r="J377" s="162"/>
      <c r="M377" s="158"/>
      <c r="N377" s="163"/>
      <c r="X377" s="164"/>
      <c r="AT377" s="159" t="s">
        <v>168</v>
      </c>
      <c r="AU377" s="159" t="s">
        <v>89</v>
      </c>
      <c r="AV377" s="14" t="s">
        <v>166</v>
      </c>
      <c r="AW377" s="14" t="s">
        <v>5</v>
      </c>
      <c r="AX377" s="14" t="s">
        <v>83</v>
      </c>
      <c r="AY377" s="159" t="s">
        <v>160</v>
      </c>
    </row>
    <row r="378" spans="2:65" s="1" customFormat="1" ht="24.2" customHeight="1">
      <c r="B378" s="31"/>
      <c r="C378" s="130" t="s">
        <v>495</v>
      </c>
      <c r="D378" s="130" t="s">
        <v>162</v>
      </c>
      <c r="E378" s="131" t="s">
        <v>496</v>
      </c>
      <c r="F378" s="132" t="s">
        <v>497</v>
      </c>
      <c r="G378" s="133" t="s">
        <v>87</v>
      </c>
      <c r="H378" s="134">
        <v>90.591999999999999</v>
      </c>
      <c r="I378" s="135"/>
      <c r="J378" s="135"/>
      <c r="K378" s="136">
        <f>ROUND(P378*H378,2)</f>
        <v>0</v>
      </c>
      <c r="L378" s="132" t="s">
        <v>165</v>
      </c>
      <c r="M378" s="31"/>
      <c r="N378" s="137" t="s">
        <v>1</v>
      </c>
      <c r="O378" s="138" t="s">
        <v>41</v>
      </c>
      <c r="P378" s="139">
        <f>I378+J378</f>
        <v>0</v>
      </c>
      <c r="Q378" s="139">
        <f>ROUND(I378*H378,2)</f>
        <v>0</v>
      </c>
      <c r="R378" s="139">
        <f>ROUND(J378*H378,2)</f>
        <v>0</v>
      </c>
      <c r="T378" s="140">
        <f>S378*H378</f>
        <v>0</v>
      </c>
      <c r="U378" s="140">
        <v>0</v>
      </c>
      <c r="V378" s="140">
        <f>U378*H378</f>
        <v>0</v>
      </c>
      <c r="W378" s="140">
        <v>1.0999999999999999E-2</v>
      </c>
      <c r="X378" s="141">
        <f>W378*H378</f>
        <v>0.99651199999999995</v>
      </c>
      <c r="AR378" s="142" t="s">
        <v>246</v>
      </c>
      <c r="AT378" s="142" t="s">
        <v>162</v>
      </c>
      <c r="AU378" s="142" t="s">
        <v>89</v>
      </c>
      <c r="AY378" s="16" t="s">
        <v>160</v>
      </c>
      <c r="BE378" s="143">
        <f>IF(O378="základní",K378,0)</f>
        <v>0</v>
      </c>
      <c r="BF378" s="143">
        <f>IF(O378="snížená",K378,0)</f>
        <v>0</v>
      </c>
      <c r="BG378" s="143">
        <f>IF(O378="zákl. přenesená",K378,0)</f>
        <v>0</v>
      </c>
      <c r="BH378" s="143">
        <f>IF(O378="sníž. přenesená",K378,0)</f>
        <v>0</v>
      </c>
      <c r="BI378" s="143">
        <f>IF(O378="nulová",K378,0)</f>
        <v>0</v>
      </c>
      <c r="BJ378" s="16" t="s">
        <v>83</v>
      </c>
      <c r="BK378" s="143">
        <f>ROUND(P378*H378,2)</f>
        <v>0</v>
      </c>
      <c r="BL378" s="16" t="s">
        <v>246</v>
      </c>
      <c r="BM378" s="142" t="s">
        <v>498</v>
      </c>
    </row>
    <row r="379" spans="2:65" s="13" customFormat="1">
      <c r="B379" s="151"/>
      <c r="D379" s="145" t="s">
        <v>168</v>
      </c>
      <c r="E379" s="152" t="s">
        <v>1</v>
      </c>
      <c r="F379" s="153" t="s">
        <v>90</v>
      </c>
      <c r="H379" s="154">
        <v>74.927999999999997</v>
      </c>
      <c r="I379" s="155"/>
      <c r="J379" s="155"/>
      <c r="M379" s="151"/>
      <c r="N379" s="156"/>
      <c r="X379" s="157"/>
      <c r="AT379" s="152" t="s">
        <v>168</v>
      </c>
      <c r="AU379" s="152" t="s">
        <v>89</v>
      </c>
      <c r="AV379" s="13" t="s">
        <v>89</v>
      </c>
      <c r="AW379" s="13" t="s">
        <v>5</v>
      </c>
      <c r="AX379" s="13" t="s">
        <v>78</v>
      </c>
      <c r="AY379" s="152" t="s">
        <v>160</v>
      </c>
    </row>
    <row r="380" spans="2:65" s="12" customFormat="1">
      <c r="B380" s="144"/>
      <c r="D380" s="145" t="s">
        <v>168</v>
      </c>
      <c r="E380" s="146" t="s">
        <v>1</v>
      </c>
      <c r="F380" s="147" t="s">
        <v>499</v>
      </c>
      <c r="H380" s="146" t="s">
        <v>1</v>
      </c>
      <c r="I380" s="148"/>
      <c r="J380" s="148"/>
      <c r="M380" s="144"/>
      <c r="N380" s="149"/>
      <c r="X380" s="150"/>
      <c r="AT380" s="146" t="s">
        <v>168</v>
      </c>
      <c r="AU380" s="146" t="s">
        <v>89</v>
      </c>
      <c r="AV380" s="12" t="s">
        <v>83</v>
      </c>
      <c r="AW380" s="12" t="s">
        <v>5</v>
      </c>
      <c r="AX380" s="12" t="s">
        <v>78</v>
      </c>
      <c r="AY380" s="146" t="s">
        <v>160</v>
      </c>
    </row>
    <row r="381" spans="2:65" s="13" customFormat="1">
      <c r="B381" s="151"/>
      <c r="D381" s="145" t="s">
        <v>168</v>
      </c>
      <c r="E381" s="152" t="s">
        <v>1</v>
      </c>
      <c r="F381" s="153" t="s">
        <v>500</v>
      </c>
      <c r="H381" s="154">
        <v>5.2249999999999996</v>
      </c>
      <c r="I381" s="155"/>
      <c r="J381" s="155"/>
      <c r="M381" s="151"/>
      <c r="N381" s="156"/>
      <c r="X381" s="157"/>
      <c r="AT381" s="152" t="s">
        <v>168</v>
      </c>
      <c r="AU381" s="152" t="s">
        <v>89</v>
      </c>
      <c r="AV381" s="13" t="s">
        <v>89</v>
      </c>
      <c r="AW381" s="13" t="s">
        <v>5</v>
      </c>
      <c r="AX381" s="13" t="s">
        <v>78</v>
      </c>
      <c r="AY381" s="152" t="s">
        <v>160</v>
      </c>
    </row>
    <row r="382" spans="2:65" s="12" customFormat="1">
      <c r="B382" s="144"/>
      <c r="D382" s="145" t="s">
        <v>168</v>
      </c>
      <c r="E382" s="146" t="s">
        <v>1</v>
      </c>
      <c r="F382" s="147" t="s">
        <v>501</v>
      </c>
      <c r="H382" s="146" t="s">
        <v>1</v>
      </c>
      <c r="I382" s="148"/>
      <c r="J382" s="148"/>
      <c r="M382" s="144"/>
      <c r="N382" s="149"/>
      <c r="X382" s="150"/>
      <c r="AT382" s="146" t="s">
        <v>168</v>
      </c>
      <c r="AU382" s="146" t="s">
        <v>89</v>
      </c>
      <c r="AV382" s="12" t="s">
        <v>83</v>
      </c>
      <c r="AW382" s="12" t="s">
        <v>5</v>
      </c>
      <c r="AX382" s="12" t="s">
        <v>78</v>
      </c>
      <c r="AY382" s="146" t="s">
        <v>160</v>
      </c>
    </row>
    <row r="383" spans="2:65" s="13" customFormat="1">
      <c r="B383" s="151"/>
      <c r="D383" s="145" t="s">
        <v>168</v>
      </c>
      <c r="E383" s="152" t="s">
        <v>1</v>
      </c>
      <c r="F383" s="153" t="s">
        <v>502</v>
      </c>
      <c r="H383" s="154">
        <v>10.439</v>
      </c>
      <c r="I383" s="155"/>
      <c r="J383" s="155"/>
      <c r="M383" s="151"/>
      <c r="N383" s="156"/>
      <c r="X383" s="157"/>
      <c r="AT383" s="152" t="s">
        <v>168</v>
      </c>
      <c r="AU383" s="152" t="s">
        <v>89</v>
      </c>
      <c r="AV383" s="13" t="s">
        <v>89</v>
      </c>
      <c r="AW383" s="13" t="s">
        <v>5</v>
      </c>
      <c r="AX383" s="13" t="s">
        <v>78</v>
      </c>
      <c r="AY383" s="152" t="s">
        <v>160</v>
      </c>
    </row>
    <row r="384" spans="2:65" s="14" customFormat="1">
      <c r="B384" s="158"/>
      <c r="D384" s="145" t="s">
        <v>168</v>
      </c>
      <c r="E384" s="159" t="s">
        <v>1</v>
      </c>
      <c r="F384" s="160" t="s">
        <v>173</v>
      </c>
      <c r="H384" s="161">
        <v>90.591999999999999</v>
      </c>
      <c r="I384" s="162"/>
      <c r="J384" s="162"/>
      <c r="M384" s="158"/>
      <c r="N384" s="163"/>
      <c r="X384" s="164"/>
      <c r="AT384" s="159" t="s">
        <v>168</v>
      </c>
      <c r="AU384" s="159" t="s">
        <v>89</v>
      </c>
      <c r="AV384" s="14" t="s">
        <v>166</v>
      </c>
      <c r="AW384" s="14" t="s">
        <v>5</v>
      </c>
      <c r="AX384" s="14" t="s">
        <v>83</v>
      </c>
      <c r="AY384" s="159" t="s">
        <v>160</v>
      </c>
    </row>
    <row r="385" spans="2:65" s="1" customFormat="1" ht="24.2" customHeight="1">
      <c r="B385" s="31"/>
      <c r="C385" s="130" t="s">
        <v>503</v>
      </c>
      <c r="D385" s="130" t="s">
        <v>162</v>
      </c>
      <c r="E385" s="131" t="s">
        <v>504</v>
      </c>
      <c r="F385" s="132" t="s">
        <v>505</v>
      </c>
      <c r="G385" s="133" t="s">
        <v>87</v>
      </c>
      <c r="H385" s="134">
        <v>107.441</v>
      </c>
      <c r="I385" s="135"/>
      <c r="J385" s="135"/>
      <c r="K385" s="136">
        <f>ROUND(P385*H385,2)</f>
        <v>0</v>
      </c>
      <c r="L385" s="132" t="s">
        <v>165</v>
      </c>
      <c r="M385" s="31"/>
      <c r="N385" s="137" t="s">
        <v>1</v>
      </c>
      <c r="O385" s="138" t="s">
        <v>41</v>
      </c>
      <c r="P385" s="139">
        <f>I385+J385</f>
        <v>0</v>
      </c>
      <c r="Q385" s="139">
        <f>ROUND(I385*H385,2)</f>
        <v>0</v>
      </c>
      <c r="R385" s="139">
        <f>ROUND(J385*H385,2)</f>
        <v>0</v>
      </c>
      <c r="T385" s="140">
        <f>S385*H385</f>
        <v>0</v>
      </c>
      <c r="U385" s="140">
        <v>8.8000000000000003E-4</v>
      </c>
      <c r="V385" s="140">
        <f>U385*H385</f>
        <v>9.4548080000000007E-2</v>
      </c>
      <c r="W385" s="140">
        <v>0</v>
      </c>
      <c r="X385" s="141">
        <f>W385*H385</f>
        <v>0</v>
      </c>
      <c r="AR385" s="142" t="s">
        <v>246</v>
      </c>
      <c r="AT385" s="142" t="s">
        <v>162</v>
      </c>
      <c r="AU385" s="142" t="s">
        <v>89</v>
      </c>
      <c r="AY385" s="16" t="s">
        <v>160</v>
      </c>
      <c r="BE385" s="143">
        <f>IF(O385="základní",K385,0)</f>
        <v>0</v>
      </c>
      <c r="BF385" s="143">
        <f>IF(O385="snížená",K385,0)</f>
        <v>0</v>
      </c>
      <c r="BG385" s="143">
        <f>IF(O385="zákl. přenesená",K385,0)</f>
        <v>0</v>
      </c>
      <c r="BH385" s="143">
        <f>IF(O385="sníž. přenesená",K385,0)</f>
        <v>0</v>
      </c>
      <c r="BI385" s="143">
        <f>IF(O385="nulová",K385,0)</f>
        <v>0</v>
      </c>
      <c r="BJ385" s="16" t="s">
        <v>83</v>
      </c>
      <c r="BK385" s="143">
        <f>ROUND(P385*H385,2)</f>
        <v>0</v>
      </c>
      <c r="BL385" s="16" t="s">
        <v>246</v>
      </c>
      <c r="BM385" s="142" t="s">
        <v>506</v>
      </c>
    </row>
    <row r="386" spans="2:65" s="13" customFormat="1">
      <c r="B386" s="151"/>
      <c r="D386" s="145" t="s">
        <v>168</v>
      </c>
      <c r="E386" s="152" t="s">
        <v>1</v>
      </c>
      <c r="F386" s="153" t="s">
        <v>477</v>
      </c>
      <c r="H386" s="154">
        <v>74.572000000000003</v>
      </c>
      <c r="I386" s="155"/>
      <c r="J386" s="155"/>
      <c r="M386" s="151"/>
      <c r="N386" s="156"/>
      <c r="X386" s="157"/>
      <c r="AT386" s="152" t="s">
        <v>168</v>
      </c>
      <c r="AU386" s="152" t="s">
        <v>89</v>
      </c>
      <c r="AV386" s="13" t="s">
        <v>89</v>
      </c>
      <c r="AW386" s="13" t="s">
        <v>5</v>
      </c>
      <c r="AX386" s="13" t="s">
        <v>78</v>
      </c>
      <c r="AY386" s="152" t="s">
        <v>160</v>
      </c>
    </row>
    <row r="387" spans="2:65" s="13" customFormat="1">
      <c r="B387" s="151"/>
      <c r="D387" s="145" t="s">
        <v>168</v>
      </c>
      <c r="E387" s="152" t="s">
        <v>1</v>
      </c>
      <c r="F387" s="153" t="s">
        <v>478</v>
      </c>
      <c r="H387" s="154">
        <v>8.8469999999999995</v>
      </c>
      <c r="I387" s="155"/>
      <c r="J387" s="155"/>
      <c r="M387" s="151"/>
      <c r="N387" s="156"/>
      <c r="X387" s="157"/>
      <c r="AT387" s="152" t="s">
        <v>168</v>
      </c>
      <c r="AU387" s="152" t="s">
        <v>89</v>
      </c>
      <c r="AV387" s="13" t="s">
        <v>89</v>
      </c>
      <c r="AW387" s="13" t="s">
        <v>5</v>
      </c>
      <c r="AX387" s="13" t="s">
        <v>78</v>
      </c>
      <c r="AY387" s="152" t="s">
        <v>160</v>
      </c>
    </row>
    <row r="388" spans="2:65" s="13" customFormat="1">
      <c r="B388" s="151"/>
      <c r="D388" s="145" t="s">
        <v>168</v>
      </c>
      <c r="E388" s="152" t="s">
        <v>1</v>
      </c>
      <c r="F388" s="153" t="s">
        <v>507</v>
      </c>
      <c r="H388" s="154">
        <v>19.771999999999998</v>
      </c>
      <c r="I388" s="155"/>
      <c r="J388" s="155"/>
      <c r="M388" s="151"/>
      <c r="N388" s="156"/>
      <c r="X388" s="157"/>
      <c r="AT388" s="152" t="s">
        <v>168</v>
      </c>
      <c r="AU388" s="152" t="s">
        <v>89</v>
      </c>
      <c r="AV388" s="13" t="s">
        <v>89</v>
      </c>
      <c r="AW388" s="13" t="s">
        <v>5</v>
      </c>
      <c r="AX388" s="13" t="s">
        <v>78</v>
      </c>
      <c r="AY388" s="152" t="s">
        <v>160</v>
      </c>
    </row>
    <row r="389" spans="2:65" s="13" customFormat="1">
      <c r="B389" s="151"/>
      <c r="D389" s="145" t="s">
        <v>168</v>
      </c>
      <c r="E389" s="152" t="s">
        <v>1</v>
      </c>
      <c r="F389" s="153" t="s">
        <v>508</v>
      </c>
      <c r="H389" s="154">
        <v>3.101</v>
      </c>
      <c r="I389" s="155"/>
      <c r="J389" s="155"/>
      <c r="M389" s="151"/>
      <c r="N389" s="156"/>
      <c r="X389" s="157"/>
      <c r="AT389" s="152" t="s">
        <v>168</v>
      </c>
      <c r="AU389" s="152" t="s">
        <v>89</v>
      </c>
      <c r="AV389" s="13" t="s">
        <v>89</v>
      </c>
      <c r="AW389" s="13" t="s">
        <v>5</v>
      </c>
      <c r="AX389" s="13" t="s">
        <v>78</v>
      </c>
      <c r="AY389" s="152" t="s">
        <v>160</v>
      </c>
    </row>
    <row r="390" spans="2:65" s="13" customFormat="1">
      <c r="B390" s="151"/>
      <c r="D390" s="145" t="s">
        <v>168</v>
      </c>
      <c r="E390" s="152" t="s">
        <v>1</v>
      </c>
      <c r="F390" s="153" t="s">
        <v>509</v>
      </c>
      <c r="H390" s="154">
        <v>1.149</v>
      </c>
      <c r="I390" s="155"/>
      <c r="J390" s="155"/>
      <c r="M390" s="151"/>
      <c r="N390" s="156"/>
      <c r="X390" s="157"/>
      <c r="AT390" s="152" t="s">
        <v>168</v>
      </c>
      <c r="AU390" s="152" t="s">
        <v>89</v>
      </c>
      <c r="AV390" s="13" t="s">
        <v>89</v>
      </c>
      <c r="AW390" s="13" t="s">
        <v>5</v>
      </c>
      <c r="AX390" s="13" t="s">
        <v>78</v>
      </c>
      <c r="AY390" s="152" t="s">
        <v>160</v>
      </c>
    </row>
    <row r="391" spans="2:65" s="14" customFormat="1">
      <c r="B391" s="158"/>
      <c r="D391" s="145" t="s">
        <v>168</v>
      </c>
      <c r="E391" s="159" t="s">
        <v>1</v>
      </c>
      <c r="F391" s="160" t="s">
        <v>173</v>
      </c>
      <c r="H391" s="161">
        <v>107.441</v>
      </c>
      <c r="I391" s="162"/>
      <c r="J391" s="162"/>
      <c r="M391" s="158"/>
      <c r="N391" s="163"/>
      <c r="X391" s="164"/>
      <c r="AT391" s="159" t="s">
        <v>168</v>
      </c>
      <c r="AU391" s="159" t="s">
        <v>89</v>
      </c>
      <c r="AV391" s="14" t="s">
        <v>166</v>
      </c>
      <c r="AW391" s="14" t="s">
        <v>5</v>
      </c>
      <c r="AX391" s="14" t="s">
        <v>83</v>
      </c>
      <c r="AY391" s="159" t="s">
        <v>160</v>
      </c>
    </row>
    <row r="392" spans="2:65" s="1" customFormat="1" ht="49.15" customHeight="1">
      <c r="B392" s="31"/>
      <c r="C392" s="165" t="s">
        <v>510</v>
      </c>
      <c r="D392" s="165" t="s">
        <v>211</v>
      </c>
      <c r="E392" s="166" t="s">
        <v>511</v>
      </c>
      <c r="F392" s="167" t="s">
        <v>512</v>
      </c>
      <c r="G392" s="168" t="s">
        <v>87</v>
      </c>
      <c r="H392" s="169">
        <v>125.22199999999999</v>
      </c>
      <c r="I392" s="170"/>
      <c r="J392" s="171"/>
      <c r="K392" s="172">
        <f>ROUND(P392*H392,2)</f>
        <v>0</v>
      </c>
      <c r="L392" s="167" t="s">
        <v>165</v>
      </c>
      <c r="M392" s="173"/>
      <c r="N392" s="174" t="s">
        <v>1</v>
      </c>
      <c r="O392" s="138" t="s">
        <v>41</v>
      </c>
      <c r="P392" s="139">
        <f>I392+J392</f>
        <v>0</v>
      </c>
      <c r="Q392" s="139">
        <f>ROUND(I392*H392,2)</f>
        <v>0</v>
      </c>
      <c r="R392" s="139">
        <f>ROUND(J392*H392,2)</f>
        <v>0</v>
      </c>
      <c r="T392" s="140">
        <f>S392*H392</f>
        <v>0</v>
      </c>
      <c r="U392" s="140">
        <v>5.4000000000000003E-3</v>
      </c>
      <c r="V392" s="140">
        <f>U392*H392</f>
        <v>0.67619879999999999</v>
      </c>
      <c r="W392" s="140">
        <v>0</v>
      </c>
      <c r="X392" s="141">
        <f>W392*H392</f>
        <v>0</v>
      </c>
      <c r="AR392" s="142" t="s">
        <v>325</v>
      </c>
      <c r="AT392" s="142" t="s">
        <v>211</v>
      </c>
      <c r="AU392" s="142" t="s">
        <v>89</v>
      </c>
      <c r="AY392" s="16" t="s">
        <v>160</v>
      </c>
      <c r="BE392" s="143">
        <f>IF(O392="základní",K392,0)</f>
        <v>0</v>
      </c>
      <c r="BF392" s="143">
        <f>IF(O392="snížená",K392,0)</f>
        <v>0</v>
      </c>
      <c r="BG392" s="143">
        <f>IF(O392="zákl. přenesená",K392,0)</f>
        <v>0</v>
      </c>
      <c r="BH392" s="143">
        <f>IF(O392="sníž. přenesená",K392,0)</f>
        <v>0</v>
      </c>
      <c r="BI392" s="143">
        <f>IF(O392="nulová",K392,0)</f>
        <v>0</v>
      </c>
      <c r="BJ392" s="16" t="s">
        <v>83</v>
      </c>
      <c r="BK392" s="143">
        <f>ROUND(P392*H392,2)</f>
        <v>0</v>
      </c>
      <c r="BL392" s="16" t="s">
        <v>246</v>
      </c>
      <c r="BM392" s="142" t="s">
        <v>513</v>
      </c>
    </row>
    <row r="393" spans="2:65" s="13" customFormat="1">
      <c r="B393" s="151"/>
      <c r="D393" s="145" t="s">
        <v>168</v>
      </c>
      <c r="E393" s="152" t="s">
        <v>1</v>
      </c>
      <c r="F393" s="153" t="s">
        <v>477</v>
      </c>
      <c r="H393" s="154">
        <v>74.572000000000003</v>
      </c>
      <c r="I393" s="155"/>
      <c r="J393" s="155"/>
      <c r="M393" s="151"/>
      <c r="N393" s="156"/>
      <c r="X393" s="157"/>
      <c r="AT393" s="152" t="s">
        <v>168</v>
      </c>
      <c r="AU393" s="152" t="s">
        <v>89</v>
      </c>
      <c r="AV393" s="13" t="s">
        <v>89</v>
      </c>
      <c r="AW393" s="13" t="s">
        <v>5</v>
      </c>
      <c r="AX393" s="13" t="s">
        <v>78</v>
      </c>
      <c r="AY393" s="152" t="s">
        <v>160</v>
      </c>
    </row>
    <row r="394" spans="2:65" s="13" customFormat="1">
      <c r="B394" s="151"/>
      <c r="D394" s="145" t="s">
        <v>168</v>
      </c>
      <c r="E394" s="152" t="s">
        <v>1</v>
      </c>
      <c r="F394" s="153" t="s">
        <v>478</v>
      </c>
      <c r="H394" s="154">
        <v>8.8469999999999995</v>
      </c>
      <c r="I394" s="155"/>
      <c r="J394" s="155"/>
      <c r="M394" s="151"/>
      <c r="N394" s="156"/>
      <c r="X394" s="157"/>
      <c r="AT394" s="152" t="s">
        <v>168</v>
      </c>
      <c r="AU394" s="152" t="s">
        <v>89</v>
      </c>
      <c r="AV394" s="13" t="s">
        <v>89</v>
      </c>
      <c r="AW394" s="13" t="s">
        <v>5</v>
      </c>
      <c r="AX394" s="13" t="s">
        <v>78</v>
      </c>
      <c r="AY394" s="152" t="s">
        <v>160</v>
      </c>
    </row>
    <row r="395" spans="2:65" s="13" customFormat="1">
      <c r="B395" s="151"/>
      <c r="D395" s="145" t="s">
        <v>168</v>
      </c>
      <c r="E395" s="152" t="s">
        <v>1</v>
      </c>
      <c r="F395" s="153" t="s">
        <v>507</v>
      </c>
      <c r="H395" s="154">
        <v>19.771999999999998</v>
      </c>
      <c r="I395" s="155"/>
      <c r="J395" s="155"/>
      <c r="M395" s="151"/>
      <c r="N395" s="156"/>
      <c r="X395" s="157"/>
      <c r="AT395" s="152" t="s">
        <v>168</v>
      </c>
      <c r="AU395" s="152" t="s">
        <v>89</v>
      </c>
      <c r="AV395" s="13" t="s">
        <v>89</v>
      </c>
      <c r="AW395" s="13" t="s">
        <v>5</v>
      </c>
      <c r="AX395" s="13" t="s">
        <v>78</v>
      </c>
      <c r="AY395" s="152" t="s">
        <v>160</v>
      </c>
    </row>
    <row r="396" spans="2:65" s="13" customFormat="1">
      <c r="B396" s="151"/>
      <c r="D396" s="145" t="s">
        <v>168</v>
      </c>
      <c r="E396" s="152" t="s">
        <v>1</v>
      </c>
      <c r="F396" s="153" t="s">
        <v>508</v>
      </c>
      <c r="H396" s="154">
        <v>3.101</v>
      </c>
      <c r="I396" s="155"/>
      <c r="J396" s="155"/>
      <c r="M396" s="151"/>
      <c r="N396" s="156"/>
      <c r="X396" s="157"/>
      <c r="AT396" s="152" t="s">
        <v>168</v>
      </c>
      <c r="AU396" s="152" t="s">
        <v>89</v>
      </c>
      <c r="AV396" s="13" t="s">
        <v>89</v>
      </c>
      <c r="AW396" s="13" t="s">
        <v>5</v>
      </c>
      <c r="AX396" s="13" t="s">
        <v>78</v>
      </c>
      <c r="AY396" s="152" t="s">
        <v>160</v>
      </c>
    </row>
    <row r="397" spans="2:65" s="13" customFormat="1">
      <c r="B397" s="151"/>
      <c r="D397" s="145" t="s">
        <v>168</v>
      </c>
      <c r="E397" s="152" t="s">
        <v>1</v>
      </c>
      <c r="F397" s="153" t="s">
        <v>509</v>
      </c>
      <c r="H397" s="154">
        <v>1.149</v>
      </c>
      <c r="I397" s="155"/>
      <c r="J397" s="155"/>
      <c r="M397" s="151"/>
      <c r="N397" s="156"/>
      <c r="X397" s="157"/>
      <c r="AT397" s="152" t="s">
        <v>168</v>
      </c>
      <c r="AU397" s="152" t="s">
        <v>89</v>
      </c>
      <c r="AV397" s="13" t="s">
        <v>89</v>
      </c>
      <c r="AW397" s="13" t="s">
        <v>5</v>
      </c>
      <c r="AX397" s="13" t="s">
        <v>78</v>
      </c>
      <c r="AY397" s="152" t="s">
        <v>160</v>
      </c>
    </row>
    <row r="398" spans="2:65" s="14" customFormat="1">
      <c r="B398" s="158"/>
      <c r="D398" s="145" t="s">
        <v>168</v>
      </c>
      <c r="E398" s="159" t="s">
        <v>1</v>
      </c>
      <c r="F398" s="160" t="s">
        <v>173</v>
      </c>
      <c r="H398" s="161">
        <v>107.441</v>
      </c>
      <c r="I398" s="162"/>
      <c r="J398" s="162"/>
      <c r="M398" s="158"/>
      <c r="N398" s="163"/>
      <c r="X398" s="164"/>
      <c r="AT398" s="159" t="s">
        <v>168</v>
      </c>
      <c r="AU398" s="159" t="s">
        <v>89</v>
      </c>
      <c r="AV398" s="14" t="s">
        <v>166</v>
      </c>
      <c r="AW398" s="14" t="s">
        <v>5</v>
      </c>
      <c r="AX398" s="14" t="s">
        <v>83</v>
      </c>
      <c r="AY398" s="159" t="s">
        <v>160</v>
      </c>
    </row>
    <row r="399" spans="2:65" s="13" customFormat="1">
      <c r="B399" s="151"/>
      <c r="D399" s="145" t="s">
        <v>168</v>
      </c>
      <c r="F399" s="153" t="s">
        <v>514</v>
      </c>
      <c r="H399" s="154">
        <v>125.22199999999999</v>
      </c>
      <c r="I399" s="155"/>
      <c r="J399" s="155"/>
      <c r="M399" s="151"/>
      <c r="N399" s="156"/>
      <c r="X399" s="157"/>
      <c r="AT399" s="152" t="s">
        <v>168</v>
      </c>
      <c r="AU399" s="152" t="s">
        <v>89</v>
      </c>
      <c r="AV399" s="13" t="s">
        <v>89</v>
      </c>
      <c r="AW399" s="13" t="s">
        <v>4</v>
      </c>
      <c r="AX399" s="13" t="s">
        <v>83</v>
      </c>
      <c r="AY399" s="152" t="s">
        <v>160</v>
      </c>
    </row>
    <row r="400" spans="2:65" s="1" customFormat="1" ht="24.2" customHeight="1">
      <c r="B400" s="31"/>
      <c r="C400" s="130" t="s">
        <v>515</v>
      </c>
      <c r="D400" s="130" t="s">
        <v>162</v>
      </c>
      <c r="E400" s="131" t="s">
        <v>516</v>
      </c>
      <c r="F400" s="132" t="s">
        <v>517</v>
      </c>
      <c r="G400" s="133" t="s">
        <v>87</v>
      </c>
      <c r="H400" s="134">
        <v>88.108999999999995</v>
      </c>
      <c r="I400" s="135"/>
      <c r="J400" s="135"/>
      <c r="K400" s="136">
        <f>ROUND(P400*H400,2)</f>
        <v>0</v>
      </c>
      <c r="L400" s="132" t="s">
        <v>165</v>
      </c>
      <c r="M400" s="31"/>
      <c r="N400" s="137" t="s">
        <v>1</v>
      </c>
      <c r="O400" s="138" t="s">
        <v>41</v>
      </c>
      <c r="P400" s="139">
        <f>I400+J400</f>
        <v>0</v>
      </c>
      <c r="Q400" s="139">
        <f>ROUND(I400*H400,2)</f>
        <v>0</v>
      </c>
      <c r="R400" s="139">
        <f>ROUND(J400*H400,2)</f>
        <v>0</v>
      </c>
      <c r="T400" s="140">
        <f>S400*H400</f>
        <v>0</v>
      </c>
      <c r="U400" s="140">
        <v>0</v>
      </c>
      <c r="V400" s="140">
        <f>U400*H400</f>
        <v>0</v>
      </c>
      <c r="W400" s="140">
        <v>3.2000000000000002E-3</v>
      </c>
      <c r="X400" s="141">
        <f>W400*H400</f>
        <v>0.2819488</v>
      </c>
      <c r="AR400" s="142" t="s">
        <v>246</v>
      </c>
      <c r="AT400" s="142" t="s">
        <v>162</v>
      </c>
      <c r="AU400" s="142" t="s">
        <v>89</v>
      </c>
      <c r="AY400" s="16" t="s">
        <v>160</v>
      </c>
      <c r="BE400" s="143">
        <f>IF(O400="základní",K400,0)</f>
        <v>0</v>
      </c>
      <c r="BF400" s="143">
        <f>IF(O400="snížená",K400,0)</f>
        <v>0</v>
      </c>
      <c r="BG400" s="143">
        <f>IF(O400="zákl. přenesená",K400,0)</f>
        <v>0</v>
      </c>
      <c r="BH400" s="143">
        <f>IF(O400="sníž. přenesená",K400,0)</f>
        <v>0</v>
      </c>
      <c r="BI400" s="143">
        <f>IF(O400="nulová",K400,0)</f>
        <v>0</v>
      </c>
      <c r="BJ400" s="16" t="s">
        <v>83</v>
      </c>
      <c r="BK400" s="143">
        <f>ROUND(P400*H400,2)</f>
        <v>0</v>
      </c>
      <c r="BL400" s="16" t="s">
        <v>246</v>
      </c>
      <c r="BM400" s="142" t="s">
        <v>518</v>
      </c>
    </row>
    <row r="401" spans="2:65" s="12" customFormat="1">
      <c r="B401" s="144"/>
      <c r="D401" s="145" t="s">
        <v>168</v>
      </c>
      <c r="E401" s="146" t="s">
        <v>1</v>
      </c>
      <c r="F401" s="147" t="s">
        <v>519</v>
      </c>
      <c r="H401" s="146" t="s">
        <v>1</v>
      </c>
      <c r="I401" s="148"/>
      <c r="J401" s="148"/>
      <c r="M401" s="144"/>
      <c r="N401" s="149"/>
      <c r="X401" s="150"/>
      <c r="AT401" s="146" t="s">
        <v>168</v>
      </c>
      <c r="AU401" s="146" t="s">
        <v>89</v>
      </c>
      <c r="AV401" s="12" t="s">
        <v>83</v>
      </c>
      <c r="AW401" s="12" t="s">
        <v>5</v>
      </c>
      <c r="AX401" s="12" t="s">
        <v>78</v>
      </c>
      <c r="AY401" s="146" t="s">
        <v>160</v>
      </c>
    </row>
    <row r="402" spans="2:65" s="13" customFormat="1">
      <c r="B402" s="151"/>
      <c r="D402" s="145" t="s">
        <v>168</v>
      </c>
      <c r="E402" s="152" t="s">
        <v>1</v>
      </c>
      <c r="F402" s="153" t="s">
        <v>90</v>
      </c>
      <c r="H402" s="154">
        <v>74.927999999999997</v>
      </c>
      <c r="I402" s="155"/>
      <c r="J402" s="155"/>
      <c r="M402" s="151"/>
      <c r="N402" s="156"/>
      <c r="X402" s="157"/>
      <c r="AT402" s="152" t="s">
        <v>168</v>
      </c>
      <c r="AU402" s="152" t="s">
        <v>89</v>
      </c>
      <c r="AV402" s="13" t="s">
        <v>89</v>
      </c>
      <c r="AW402" s="13" t="s">
        <v>5</v>
      </c>
      <c r="AX402" s="13" t="s">
        <v>78</v>
      </c>
      <c r="AY402" s="152" t="s">
        <v>160</v>
      </c>
    </row>
    <row r="403" spans="2:65" s="12" customFormat="1" ht="22.5">
      <c r="B403" s="144"/>
      <c r="D403" s="145" t="s">
        <v>168</v>
      </c>
      <c r="E403" s="146" t="s">
        <v>1</v>
      </c>
      <c r="F403" s="147" t="s">
        <v>520</v>
      </c>
      <c r="H403" s="146" t="s">
        <v>1</v>
      </c>
      <c r="I403" s="148"/>
      <c r="J403" s="148"/>
      <c r="M403" s="144"/>
      <c r="N403" s="149"/>
      <c r="X403" s="150"/>
      <c r="AT403" s="146" t="s">
        <v>168</v>
      </c>
      <c r="AU403" s="146" t="s">
        <v>89</v>
      </c>
      <c r="AV403" s="12" t="s">
        <v>83</v>
      </c>
      <c r="AW403" s="12" t="s">
        <v>5</v>
      </c>
      <c r="AX403" s="12" t="s">
        <v>78</v>
      </c>
      <c r="AY403" s="146" t="s">
        <v>160</v>
      </c>
    </row>
    <row r="404" spans="2:65" s="13" customFormat="1">
      <c r="B404" s="151"/>
      <c r="D404" s="145" t="s">
        <v>168</v>
      </c>
      <c r="E404" s="152" t="s">
        <v>1</v>
      </c>
      <c r="F404" s="153" t="s">
        <v>521</v>
      </c>
      <c r="H404" s="154">
        <v>8.484</v>
      </c>
      <c r="I404" s="155"/>
      <c r="J404" s="155"/>
      <c r="M404" s="151"/>
      <c r="N404" s="156"/>
      <c r="X404" s="157"/>
      <c r="AT404" s="152" t="s">
        <v>168</v>
      </c>
      <c r="AU404" s="152" t="s">
        <v>89</v>
      </c>
      <c r="AV404" s="13" t="s">
        <v>89</v>
      </c>
      <c r="AW404" s="13" t="s">
        <v>5</v>
      </c>
      <c r="AX404" s="13" t="s">
        <v>78</v>
      </c>
      <c r="AY404" s="152" t="s">
        <v>160</v>
      </c>
    </row>
    <row r="405" spans="2:65" s="12" customFormat="1">
      <c r="B405" s="144"/>
      <c r="D405" s="145" t="s">
        <v>168</v>
      </c>
      <c r="E405" s="146" t="s">
        <v>1</v>
      </c>
      <c r="F405" s="147" t="s">
        <v>522</v>
      </c>
      <c r="H405" s="146" t="s">
        <v>1</v>
      </c>
      <c r="I405" s="148"/>
      <c r="J405" s="148"/>
      <c r="M405" s="144"/>
      <c r="N405" s="149"/>
      <c r="X405" s="150"/>
      <c r="AT405" s="146" t="s">
        <v>168</v>
      </c>
      <c r="AU405" s="146" t="s">
        <v>89</v>
      </c>
      <c r="AV405" s="12" t="s">
        <v>83</v>
      </c>
      <c r="AW405" s="12" t="s">
        <v>5</v>
      </c>
      <c r="AX405" s="12" t="s">
        <v>78</v>
      </c>
      <c r="AY405" s="146" t="s">
        <v>160</v>
      </c>
    </row>
    <row r="406" spans="2:65" s="13" customFormat="1">
      <c r="B406" s="151"/>
      <c r="D406" s="145" t="s">
        <v>168</v>
      </c>
      <c r="E406" s="152" t="s">
        <v>1</v>
      </c>
      <c r="F406" s="153" t="s">
        <v>523</v>
      </c>
      <c r="H406" s="154">
        <v>4.6970000000000001</v>
      </c>
      <c r="I406" s="155"/>
      <c r="J406" s="155"/>
      <c r="M406" s="151"/>
      <c r="N406" s="156"/>
      <c r="X406" s="157"/>
      <c r="AT406" s="152" t="s">
        <v>168</v>
      </c>
      <c r="AU406" s="152" t="s">
        <v>89</v>
      </c>
      <c r="AV406" s="13" t="s">
        <v>89</v>
      </c>
      <c r="AW406" s="13" t="s">
        <v>5</v>
      </c>
      <c r="AX406" s="13" t="s">
        <v>78</v>
      </c>
      <c r="AY406" s="152" t="s">
        <v>160</v>
      </c>
    </row>
    <row r="407" spans="2:65" s="14" customFormat="1">
      <c r="B407" s="158"/>
      <c r="D407" s="145" t="s">
        <v>168</v>
      </c>
      <c r="E407" s="159" t="s">
        <v>1</v>
      </c>
      <c r="F407" s="160" t="s">
        <v>173</v>
      </c>
      <c r="H407" s="161">
        <v>88.108999999999995</v>
      </c>
      <c r="I407" s="162"/>
      <c r="J407" s="162"/>
      <c r="M407" s="158"/>
      <c r="N407" s="163"/>
      <c r="X407" s="164"/>
      <c r="AT407" s="159" t="s">
        <v>168</v>
      </c>
      <c r="AU407" s="159" t="s">
        <v>89</v>
      </c>
      <c r="AV407" s="14" t="s">
        <v>166</v>
      </c>
      <c r="AW407" s="14" t="s">
        <v>5</v>
      </c>
      <c r="AX407" s="14" t="s">
        <v>83</v>
      </c>
      <c r="AY407" s="159" t="s">
        <v>160</v>
      </c>
    </row>
    <row r="408" spans="2:65" s="1" customFormat="1" ht="37.9" customHeight="1">
      <c r="B408" s="31"/>
      <c r="C408" s="130" t="s">
        <v>524</v>
      </c>
      <c r="D408" s="130" t="s">
        <v>162</v>
      </c>
      <c r="E408" s="131" t="s">
        <v>525</v>
      </c>
      <c r="F408" s="132" t="s">
        <v>526</v>
      </c>
      <c r="G408" s="133" t="s">
        <v>87</v>
      </c>
      <c r="H408" s="134">
        <v>71.366</v>
      </c>
      <c r="I408" s="135"/>
      <c r="J408" s="135"/>
      <c r="K408" s="136">
        <f>ROUND(P408*H408,2)</f>
        <v>0</v>
      </c>
      <c r="L408" s="132" t="s">
        <v>165</v>
      </c>
      <c r="M408" s="31"/>
      <c r="N408" s="137" t="s">
        <v>1</v>
      </c>
      <c r="O408" s="138" t="s">
        <v>41</v>
      </c>
      <c r="P408" s="139">
        <f>I408+J408</f>
        <v>0</v>
      </c>
      <c r="Q408" s="139">
        <f>ROUND(I408*H408,2)</f>
        <v>0</v>
      </c>
      <c r="R408" s="139">
        <f>ROUND(J408*H408,2)</f>
        <v>0</v>
      </c>
      <c r="T408" s="140">
        <f>S408*H408</f>
        <v>0</v>
      </c>
      <c r="U408" s="140">
        <v>0</v>
      </c>
      <c r="V408" s="140">
        <f>U408*H408</f>
        <v>0</v>
      </c>
      <c r="W408" s="140">
        <v>0</v>
      </c>
      <c r="X408" s="141">
        <f>W408*H408</f>
        <v>0</v>
      </c>
      <c r="AR408" s="142" t="s">
        <v>246</v>
      </c>
      <c r="AT408" s="142" t="s">
        <v>162</v>
      </c>
      <c r="AU408" s="142" t="s">
        <v>89</v>
      </c>
      <c r="AY408" s="16" t="s">
        <v>160</v>
      </c>
      <c r="BE408" s="143">
        <f>IF(O408="základní",K408,0)</f>
        <v>0</v>
      </c>
      <c r="BF408" s="143">
        <f>IF(O408="snížená",K408,0)</f>
        <v>0</v>
      </c>
      <c r="BG408" s="143">
        <f>IF(O408="zákl. přenesená",K408,0)</f>
        <v>0</v>
      </c>
      <c r="BH408" s="143">
        <f>IF(O408="sníž. přenesená",K408,0)</f>
        <v>0</v>
      </c>
      <c r="BI408" s="143">
        <f>IF(O408="nulová",K408,0)</f>
        <v>0</v>
      </c>
      <c r="BJ408" s="16" t="s">
        <v>83</v>
      </c>
      <c r="BK408" s="143">
        <f>ROUND(P408*H408,2)</f>
        <v>0</v>
      </c>
      <c r="BL408" s="16" t="s">
        <v>246</v>
      </c>
      <c r="BM408" s="142" t="s">
        <v>527</v>
      </c>
    </row>
    <row r="409" spans="2:65" s="13" customFormat="1">
      <c r="B409" s="151"/>
      <c r="D409" s="145" t="s">
        <v>168</v>
      </c>
      <c r="E409" s="152" t="s">
        <v>1</v>
      </c>
      <c r="F409" s="153" t="s">
        <v>528</v>
      </c>
      <c r="H409" s="154">
        <v>74.585999999999999</v>
      </c>
      <c r="I409" s="155"/>
      <c r="J409" s="155"/>
      <c r="M409" s="151"/>
      <c r="N409" s="156"/>
      <c r="X409" s="157"/>
      <c r="AT409" s="152" t="s">
        <v>168</v>
      </c>
      <c r="AU409" s="152" t="s">
        <v>89</v>
      </c>
      <c r="AV409" s="13" t="s">
        <v>89</v>
      </c>
      <c r="AW409" s="13" t="s">
        <v>5</v>
      </c>
      <c r="AX409" s="13" t="s">
        <v>78</v>
      </c>
      <c r="AY409" s="152" t="s">
        <v>160</v>
      </c>
    </row>
    <row r="410" spans="2:65" s="13" customFormat="1">
      <c r="B410" s="151"/>
      <c r="D410" s="145" t="s">
        <v>168</v>
      </c>
      <c r="E410" s="152" t="s">
        <v>1</v>
      </c>
      <c r="F410" s="153" t="s">
        <v>529</v>
      </c>
      <c r="H410" s="154">
        <v>-1.59</v>
      </c>
      <c r="I410" s="155"/>
      <c r="J410" s="155"/>
      <c r="M410" s="151"/>
      <c r="N410" s="156"/>
      <c r="X410" s="157"/>
      <c r="AT410" s="152" t="s">
        <v>168</v>
      </c>
      <c r="AU410" s="152" t="s">
        <v>89</v>
      </c>
      <c r="AV410" s="13" t="s">
        <v>89</v>
      </c>
      <c r="AW410" s="13" t="s">
        <v>5</v>
      </c>
      <c r="AX410" s="13" t="s">
        <v>78</v>
      </c>
      <c r="AY410" s="152" t="s">
        <v>160</v>
      </c>
    </row>
    <row r="411" spans="2:65" s="13" customFormat="1">
      <c r="B411" s="151"/>
      <c r="D411" s="145" t="s">
        <v>168</v>
      </c>
      <c r="E411" s="152" t="s">
        <v>1</v>
      </c>
      <c r="F411" s="153" t="s">
        <v>530</v>
      </c>
      <c r="H411" s="154">
        <v>-1.55</v>
      </c>
      <c r="I411" s="155"/>
      <c r="J411" s="155"/>
      <c r="M411" s="151"/>
      <c r="N411" s="156"/>
      <c r="X411" s="157"/>
      <c r="AT411" s="152" t="s">
        <v>168</v>
      </c>
      <c r="AU411" s="152" t="s">
        <v>89</v>
      </c>
      <c r="AV411" s="13" t="s">
        <v>89</v>
      </c>
      <c r="AW411" s="13" t="s">
        <v>5</v>
      </c>
      <c r="AX411" s="13" t="s">
        <v>78</v>
      </c>
      <c r="AY411" s="152" t="s">
        <v>160</v>
      </c>
    </row>
    <row r="412" spans="2:65" s="13" customFormat="1">
      <c r="B412" s="151"/>
      <c r="D412" s="145" t="s">
        <v>168</v>
      </c>
      <c r="E412" s="152" t="s">
        <v>1</v>
      </c>
      <c r="F412" s="153" t="s">
        <v>531</v>
      </c>
      <c r="H412" s="154">
        <v>-0.08</v>
      </c>
      <c r="I412" s="155"/>
      <c r="J412" s="155"/>
      <c r="M412" s="151"/>
      <c r="N412" s="156"/>
      <c r="X412" s="157"/>
      <c r="AT412" s="152" t="s">
        <v>168</v>
      </c>
      <c r="AU412" s="152" t="s">
        <v>89</v>
      </c>
      <c r="AV412" s="13" t="s">
        <v>89</v>
      </c>
      <c r="AW412" s="13" t="s">
        <v>5</v>
      </c>
      <c r="AX412" s="13" t="s">
        <v>78</v>
      </c>
      <c r="AY412" s="152" t="s">
        <v>160</v>
      </c>
    </row>
    <row r="413" spans="2:65" s="14" customFormat="1">
      <c r="B413" s="158"/>
      <c r="D413" s="145" t="s">
        <v>168</v>
      </c>
      <c r="E413" s="159" t="s">
        <v>1</v>
      </c>
      <c r="F413" s="160" t="s">
        <v>173</v>
      </c>
      <c r="H413" s="161">
        <v>71.366</v>
      </c>
      <c r="I413" s="162"/>
      <c r="J413" s="162"/>
      <c r="M413" s="158"/>
      <c r="N413" s="163"/>
      <c r="X413" s="164"/>
      <c r="AT413" s="159" t="s">
        <v>168</v>
      </c>
      <c r="AU413" s="159" t="s">
        <v>89</v>
      </c>
      <c r="AV413" s="14" t="s">
        <v>166</v>
      </c>
      <c r="AW413" s="14" t="s">
        <v>5</v>
      </c>
      <c r="AX413" s="14" t="s">
        <v>83</v>
      </c>
      <c r="AY413" s="159" t="s">
        <v>160</v>
      </c>
    </row>
    <row r="414" spans="2:65" s="1" customFormat="1" ht="24.2" customHeight="1">
      <c r="B414" s="31"/>
      <c r="C414" s="130" t="s">
        <v>532</v>
      </c>
      <c r="D414" s="130" t="s">
        <v>162</v>
      </c>
      <c r="E414" s="131" t="s">
        <v>533</v>
      </c>
      <c r="F414" s="132" t="s">
        <v>534</v>
      </c>
      <c r="G414" s="133" t="s">
        <v>100</v>
      </c>
      <c r="H414" s="134">
        <v>49.956000000000003</v>
      </c>
      <c r="I414" s="135"/>
      <c r="J414" s="135"/>
      <c r="K414" s="136">
        <f>ROUND(P414*H414,2)</f>
        <v>0</v>
      </c>
      <c r="L414" s="132" t="s">
        <v>165</v>
      </c>
      <c r="M414" s="31"/>
      <c r="N414" s="137" t="s">
        <v>1</v>
      </c>
      <c r="O414" s="138" t="s">
        <v>41</v>
      </c>
      <c r="P414" s="139">
        <f>I414+J414</f>
        <v>0</v>
      </c>
      <c r="Q414" s="139">
        <f>ROUND(I414*H414,2)</f>
        <v>0</v>
      </c>
      <c r="R414" s="139">
        <f>ROUND(J414*H414,2)</f>
        <v>0</v>
      </c>
      <c r="T414" s="140">
        <f>S414*H414</f>
        <v>0</v>
      </c>
      <c r="U414" s="140">
        <v>0</v>
      </c>
      <c r="V414" s="140">
        <f>U414*H414</f>
        <v>0</v>
      </c>
      <c r="W414" s="140">
        <v>0</v>
      </c>
      <c r="X414" s="141">
        <f>W414*H414</f>
        <v>0</v>
      </c>
      <c r="AR414" s="142" t="s">
        <v>246</v>
      </c>
      <c r="AT414" s="142" t="s">
        <v>162</v>
      </c>
      <c r="AU414" s="142" t="s">
        <v>89</v>
      </c>
      <c r="AY414" s="16" t="s">
        <v>160</v>
      </c>
      <c r="BE414" s="143">
        <f>IF(O414="základní",K414,0)</f>
        <v>0</v>
      </c>
      <c r="BF414" s="143">
        <f>IF(O414="snížená",K414,0)</f>
        <v>0</v>
      </c>
      <c r="BG414" s="143">
        <f>IF(O414="zákl. přenesená",K414,0)</f>
        <v>0</v>
      </c>
      <c r="BH414" s="143">
        <f>IF(O414="sníž. přenesená",K414,0)</f>
        <v>0</v>
      </c>
      <c r="BI414" s="143">
        <f>IF(O414="nulová",K414,0)</f>
        <v>0</v>
      </c>
      <c r="BJ414" s="16" t="s">
        <v>83</v>
      </c>
      <c r="BK414" s="143">
        <f>ROUND(P414*H414,2)</f>
        <v>0</v>
      </c>
      <c r="BL414" s="16" t="s">
        <v>246</v>
      </c>
      <c r="BM414" s="142" t="s">
        <v>535</v>
      </c>
    </row>
    <row r="415" spans="2:65" s="12" customFormat="1">
      <c r="B415" s="144"/>
      <c r="D415" s="145" t="s">
        <v>168</v>
      </c>
      <c r="E415" s="146" t="s">
        <v>1</v>
      </c>
      <c r="F415" s="147" t="s">
        <v>536</v>
      </c>
      <c r="H415" s="146" t="s">
        <v>1</v>
      </c>
      <c r="I415" s="148"/>
      <c r="J415" s="148"/>
      <c r="M415" s="144"/>
      <c r="N415" s="149"/>
      <c r="X415" s="150"/>
      <c r="AT415" s="146" t="s">
        <v>168</v>
      </c>
      <c r="AU415" s="146" t="s">
        <v>89</v>
      </c>
      <c r="AV415" s="12" t="s">
        <v>83</v>
      </c>
      <c r="AW415" s="12" t="s">
        <v>5</v>
      </c>
      <c r="AX415" s="12" t="s">
        <v>78</v>
      </c>
      <c r="AY415" s="146" t="s">
        <v>160</v>
      </c>
    </row>
    <row r="416" spans="2:65" s="13" customFormat="1">
      <c r="B416" s="151"/>
      <c r="D416" s="145" t="s">
        <v>168</v>
      </c>
      <c r="E416" s="152" t="s">
        <v>1</v>
      </c>
      <c r="F416" s="153" t="s">
        <v>537</v>
      </c>
      <c r="H416" s="154">
        <v>52.21</v>
      </c>
      <c r="I416" s="155"/>
      <c r="J416" s="155"/>
      <c r="M416" s="151"/>
      <c r="N416" s="156"/>
      <c r="X416" s="157"/>
      <c r="AT416" s="152" t="s">
        <v>168</v>
      </c>
      <c r="AU416" s="152" t="s">
        <v>89</v>
      </c>
      <c r="AV416" s="13" t="s">
        <v>89</v>
      </c>
      <c r="AW416" s="13" t="s">
        <v>5</v>
      </c>
      <c r="AX416" s="13" t="s">
        <v>78</v>
      </c>
      <c r="AY416" s="152" t="s">
        <v>160</v>
      </c>
    </row>
    <row r="417" spans="2:65" s="13" customFormat="1">
      <c r="B417" s="151"/>
      <c r="D417" s="145" t="s">
        <v>168</v>
      </c>
      <c r="E417" s="152" t="s">
        <v>1</v>
      </c>
      <c r="F417" s="153" t="s">
        <v>538</v>
      </c>
      <c r="H417" s="154">
        <v>-1.113</v>
      </c>
      <c r="I417" s="155"/>
      <c r="J417" s="155"/>
      <c r="M417" s="151"/>
      <c r="N417" s="156"/>
      <c r="X417" s="157"/>
      <c r="AT417" s="152" t="s">
        <v>168</v>
      </c>
      <c r="AU417" s="152" t="s">
        <v>89</v>
      </c>
      <c r="AV417" s="13" t="s">
        <v>89</v>
      </c>
      <c r="AW417" s="13" t="s">
        <v>5</v>
      </c>
      <c r="AX417" s="13" t="s">
        <v>78</v>
      </c>
      <c r="AY417" s="152" t="s">
        <v>160</v>
      </c>
    </row>
    <row r="418" spans="2:65" s="13" customFormat="1">
      <c r="B418" s="151"/>
      <c r="D418" s="145" t="s">
        <v>168</v>
      </c>
      <c r="E418" s="152" t="s">
        <v>1</v>
      </c>
      <c r="F418" s="153" t="s">
        <v>539</v>
      </c>
      <c r="H418" s="154">
        <v>-1.085</v>
      </c>
      <c r="I418" s="155"/>
      <c r="J418" s="155"/>
      <c r="M418" s="151"/>
      <c r="N418" s="156"/>
      <c r="X418" s="157"/>
      <c r="AT418" s="152" t="s">
        <v>168</v>
      </c>
      <c r="AU418" s="152" t="s">
        <v>89</v>
      </c>
      <c r="AV418" s="13" t="s">
        <v>89</v>
      </c>
      <c r="AW418" s="13" t="s">
        <v>5</v>
      </c>
      <c r="AX418" s="13" t="s">
        <v>78</v>
      </c>
      <c r="AY418" s="152" t="s">
        <v>160</v>
      </c>
    </row>
    <row r="419" spans="2:65" s="13" customFormat="1">
      <c r="B419" s="151"/>
      <c r="D419" s="145" t="s">
        <v>168</v>
      </c>
      <c r="E419" s="152" t="s">
        <v>1</v>
      </c>
      <c r="F419" s="153" t="s">
        <v>540</v>
      </c>
      <c r="H419" s="154">
        <v>-5.6000000000000001E-2</v>
      </c>
      <c r="I419" s="155"/>
      <c r="J419" s="155"/>
      <c r="M419" s="151"/>
      <c r="N419" s="156"/>
      <c r="X419" s="157"/>
      <c r="AT419" s="152" t="s">
        <v>168</v>
      </c>
      <c r="AU419" s="152" t="s">
        <v>89</v>
      </c>
      <c r="AV419" s="13" t="s">
        <v>89</v>
      </c>
      <c r="AW419" s="13" t="s">
        <v>5</v>
      </c>
      <c r="AX419" s="13" t="s">
        <v>78</v>
      </c>
      <c r="AY419" s="152" t="s">
        <v>160</v>
      </c>
    </row>
    <row r="420" spans="2:65" s="14" customFormat="1">
      <c r="B420" s="158"/>
      <c r="D420" s="145" t="s">
        <v>168</v>
      </c>
      <c r="E420" s="159" t="s">
        <v>1</v>
      </c>
      <c r="F420" s="160" t="s">
        <v>173</v>
      </c>
      <c r="H420" s="161">
        <v>49.956000000000003</v>
      </c>
      <c r="I420" s="162"/>
      <c r="J420" s="162"/>
      <c r="M420" s="158"/>
      <c r="N420" s="163"/>
      <c r="X420" s="164"/>
      <c r="AT420" s="159" t="s">
        <v>168</v>
      </c>
      <c r="AU420" s="159" t="s">
        <v>89</v>
      </c>
      <c r="AV420" s="14" t="s">
        <v>166</v>
      </c>
      <c r="AW420" s="14" t="s">
        <v>5</v>
      </c>
      <c r="AX420" s="14" t="s">
        <v>83</v>
      </c>
      <c r="AY420" s="159" t="s">
        <v>160</v>
      </c>
    </row>
    <row r="421" spans="2:65" s="1" customFormat="1" ht="33" customHeight="1">
      <c r="B421" s="31"/>
      <c r="C421" s="130" t="s">
        <v>541</v>
      </c>
      <c r="D421" s="130" t="s">
        <v>162</v>
      </c>
      <c r="E421" s="131" t="s">
        <v>542</v>
      </c>
      <c r="F421" s="132" t="s">
        <v>543</v>
      </c>
      <c r="G421" s="133" t="s">
        <v>87</v>
      </c>
      <c r="H421" s="134">
        <v>40.713999999999999</v>
      </c>
      <c r="I421" s="135"/>
      <c r="J421" s="135"/>
      <c r="K421" s="136">
        <f>ROUND(P421*H421,2)</f>
        <v>0</v>
      </c>
      <c r="L421" s="132" t="s">
        <v>165</v>
      </c>
      <c r="M421" s="31"/>
      <c r="N421" s="137" t="s">
        <v>1</v>
      </c>
      <c r="O421" s="138" t="s">
        <v>41</v>
      </c>
      <c r="P421" s="139">
        <f>I421+J421</f>
        <v>0</v>
      </c>
      <c r="Q421" s="139">
        <f>ROUND(I421*H421,2)</f>
        <v>0</v>
      </c>
      <c r="R421" s="139">
        <f>ROUND(J421*H421,2)</f>
        <v>0</v>
      </c>
      <c r="T421" s="140">
        <f>S421*H421</f>
        <v>0</v>
      </c>
      <c r="U421" s="140">
        <v>0</v>
      </c>
      <c r="V421" s="140">
        <f>U421*H421</f>
        <v>0</v>
      </c>
      <c r="W421" s="140">
        <v>0</v>
      </c>
      <c r="X421" s="141">
        <f>W421*H421</f>
        <v>0</v>
      </c>
      <c r="AR421" s="142" t="s">
        <v>246</v>
      </c>
      <c r="AT421" s="142" t="s">
        <v>162</v>
      </c>
      <c r="AU421" s="142" t="s">
        <v>89</v>
      </c>
      <c r="AY421" s="16" t="s">
        <v>160</v>
      </c>
      <c r="BE421" s="143">
        <f>IF(O421="základní",K421,0)</f>
        <v>0</v>
      </c>
      <c r="BF421" s="143">
        <f>IF(O421="snížená",K421,0)</f>
        <v>0</v>
      </c>
      <c r="BG421" s="143">
        <f>IF(O421="zákl. přenesená",K421,0)</f>
        <v>0</v>
      </c>
      <c r="BH421" s="143">
        <f>IF(O421="sníž. přenesená",K421,0)</f>
        <v>0</v>
      </c>
      <c r="BI421" s="143">
        <f>IF(O421="nulová",K421,0)</f>
        <v>0</v>
      </c>
      <c r="BJ421" s="16" t="s">
        <v>83</v>
      </c>
      <c r="BK421" s="143">
        <f>ROUND(P421*H421,2)</f>
        <v>0</v>
      </c>
      <c r="BL421" s="16" t="s">
        <v>246</v>
      </c>
      <c r="BM421" s="142" t="s">
        <v>544</v>
      </c>
    </row>
    <row r="422" spans="2:65" s="12" customFormat="1">
      <c r="B422" s="144"/>
      <c r="D422" s="145" t="s">
        <v>168</v>
      </c>
      <c r="E422" s="146" t="s">
        <v>1</v>
      </c>
      <c r="F422" s="147" t="s">
        <v>237</v>
      </c>
      <c r="H422" s="146" t="s">
        <v>1</v>
      </c>
      <c r="I422" s="148"/>
      <c r="J422" s="148"/>
      <c r="M422" s="144"/>
      <c r="N422" s="149"/>
      <c r="X422" s="150"/>
      <c r="AT422" s="146" t="s">
        <v>168</v>
      </c>
      <c r="AU422" s="146" t="s">
        <v>89</v>
      </c>
      <c r="AV422" s="12" t="s">
        <v>83</v>
      </c>
      <c r="AW422" s="12" t="s">
        <v>5</v>
      </c>
      <c r="AX422" s="12" t="s">
        <v>78</v>
      </c>
      <c r="AY422" s="146" t="s">
        <v>160</v>
      </c>
    </row>
    <row r="423" spans="2:65" s="12" customFormat="1">
      <c r="B423" s="144"/>
      <c r="D423" s="145" t="s">
        <v>168</v>
      </c>
      <c r="E423" s="146" t="s">
        <v>1</v>
      </c>
      <c r="F423" s="147" t="s">
        <v>545</v>
      </c>
      <c r="H423" s="146" t="s">
        <v>1</v>
      </c>
      <c r="I423" s="148"/>
      <c r="J423" s="148"/>
      <c r="M423" s="144"/>
      <c r="N423" s="149"/>
      <c r="X423" s="150"/>
      <c r="AT423" s="146" t="s">
        <v>168</v>
      </c>
      <c r="AU423" s="146" t="s">
        <v>89</v>
      </c>
      <c r="AV423" s="12" t="s">
        <v>83</v>
      </c>
      <c r="AW423" s="12" t="s">
        <v>5</v>
      </c>
      <c r="AX423" s="12" t="s">
        <v>78</v>
      </c>
      <c r="AY423" s="146" t="s">
        <v>160</v>
      </c>
    </row>
    <row r="424" spans="2:65" s="13" customFormat="1">
      <c r="B424" s="151"/>
      <c r="D424" s="145" t="s">
        <v>168</v>
      </c>
      <c r="E424" s="152" t="s">
        <v>1</v>
      </c>
      <c r="F424" s="153" t="s">
        <v>546</v>
      </c>
      <c r="H424" s="154">
        <v>1.044</v>
      </c>
      <c r="I424" s="155"/>
      <c r="J424" s="155"/>
      <c r="M424" s="151"/>
      <c r="N424" s="156"/>
      <c r="X424" s="157"/>
      <c r="AT424" s="152" t="s">
        <v>168</v>
      </c>
      <c r="AU424" s="152" t="s">
        <v>89</v>
      </c>
      <c r="AV424" s="13" t="s">
        <v>89</v>
      </c>
      <c r="AW424" s="13" t="s">
        <v>5</v>
      </c>
      <c r="AX424" s="13" t="s">
        <v>78</v>
      </c>
      <c r="AY424" s="152" t="s">
        <v>160</v>
      </c>
    </row>
    <row r="425" spans="2:65" s="12" customFormat="1">
      <c r="B425" s="144"/>
      <c r="D425" s="145" t="s">
        <v>168</v>
      </c>
      <c r="E425" s="146" t="s">
        <v>1</v>
      </c>
      <c r="F425" s="147" t="s">
        <v>547</v>
      </c>
      <c r="H425" s="146" t="s">
        <v>1</v>
      </c>
      <c r="I425" s="148"/>
      <c r="J425" s="148"/>
      <c r="M425" s="144"/>
      <c r="N425" s="149"/>
      <c r="X425" s="150"/>
      <c r="AT425" s="146" t="s">
        <v>168</v>
      </c>
      <c r="AU425" s="146" t="s">
        <v>89</v>
      </c>
      <c r="AV425" s="12" t="s">
        <v>83</v>
      </c>
      <c r="AW425" s="12" t="s">
        <v>5</v>
      </c>
      <c r="AX425" s="12" t="s">
        <v>78</v>
      </c>
      <c r="AY425" s="146" t="s">
        <v>160</v>
      </c>
    </row>
    <row r="426" spans="2:65" s="13" customFormat="1">
      <c r="B426" s="151"/>
      <c r="D426" s="145" t="s">
        <v>168</v>
      </c>
      <c r="E426" s="152" t="s">
        <v>1</v>
      </c>
      <c r="F426" s="153" t="s">
        <v>548</v>
      </c>
      <c r="H426" s="154">
        <v>6.9580000000000002</v>
      </c>
      <c r="I426" s="155"/>
      <c r="J426" s="155"/>
      <c r="M426" s="151"/>
      <c r="N426" s="156"/>
      <c r="X426" s="157"/>
      <c r="AT426" s="152" t="s">
        <v>168</v>
      </c>
      <c r="AU426" s="152" t="s">
        <v>89</v>
      </c>
      <c r="AV426" s="13" t="s">
        <v>89</v>
      </c>
      <c r="AW426" s="13" t="s">
        <v>5</v>
      </c>
      <c r="AX426" s="13" t="s">
        <v>78</v>
      </c>
      <c r="AY426" s="152" t="s">
        <v>160</v>
      </c>
    </row>
    <row r="427" spans="2:65" s="13" customFormat="1">
      <c r="B427" s="151"/>
      <c r="D427" s="145" t="s">
        <v>168</v>
      </c>
      <c r="E427" s="152" t="s">
        <v>1</v>
      </c>
      <c r="F427" s="153" t="s">
        <v>549</v>
      </c>
      <c r="H427" s="154">
        <v>15.945</v>
      </c>
      <c r="I427" s="155"/>
      <c r="J427" s="155"/>
      <c r="M427" s="151"/>
      <c r="N427" s="156"/>
      <c r="X427" s="157"/>
      <c r="AT427" s="152" t="s">
        <v>168</v>
      </c>
      <c r="AU427" s="152" t="s">
        <v>89</v>
      </c>
      <c r="AV427" s="13" t="s">
        <v>89</v>
      </c>
      <c r="AW427" s="13" t="s">
        <v>5</v>
      </c>
      <c r="AX427" s="13" t="s">
        <v>78</v>
      </c>
      <c r="AY427" s="152" t="s">
        <v>160</v>
      </c>
    </row>
    <row r="428" spans="2:65" s="13" customFormat="1">
      <c r="B428" s="151"/>
      <c r="D428" s="145" t="s">
        <v>168</v>
      </c>
      <c r="E428" s="152" t="s">
        <v>1</v>
      </c>
      <c r="F428" s="153" t="s">
        <v>550</v>
      </c>
      <c r="H428" s="154">
        <v>3.944</v>
      </c>
      <c r="I428" s="155"/>
      <c r="J428" s="155"/>
      <c r="M428" s="151"/>
      <c r="N428" s="156"/>
      <c r="X428" s="157"/>
      <c r="AT428" s="152" t="s">
        <v>168</v>
      </c>
      <c r="AU428" s="152" t="s">
        <v>89</v>
      </c>
      <c r="AV428" s="13" t="s">
        <v>89</v>
      </c>
      <c r="AW428" s="13" t="s">
        <v>5</v>
      </c>
      <c r="AX428" s="13" t="s">
        <v>78</v>
      </c>
      <c r="AY428" s="152" t="s">
        <v>160</v>
      </c>
    </row>
    <row r="429" spans="2:65" s="13" customFormat="1">
      <c r="B429" s="151"/>
      <c r="D429" s="145" t="s">
        <v>168</v>
      </c>
      <c r="E429" s="152" t="s">
        <v>1</v>
      </c>
      <c r="F429" s="153" t="s">
        <v>551</v>
      </c>
      <c r="H429" s="154">
        <v>0.56000000000000005</v>
      </c>
      <c r="I429" s="155"/>
      <c r="J429" s="155"/>
      <c r="M429" s="151"/>
      <c r="N429" s="156"/>
      <c r="X429" s="157"/>
      <c r="AT429" s="152" t="s">
        <v>168</v>
      </c>
      <c r="AU429" s="152" t="s">
        <v>89</v>
      </c>
      <c r="AV429" s="13" t="s">
        <v>89</v>
      </c>
      <c r="AW429" s="13" t="s">
        <v>5</v>
      </c>
      <c r="AX429" s="13" t="s">
        <v>78</v>
      </c>
      <c r="AY429" s="152" t="s">
        <v>160</v>
      </c>
    </row>
    <row r="430" spans="2:65" s="13" customFormat="1">
      <c r="B430" s="151"/>
      <c r="D430" s="145" t="s">
        <v>168</v>
      </c>
      <c r="E430" s="152" t="s">
        <v>1</v>
      </c>
      <c r="F430" s="153" t="s">
        <v>552</v>
      </c>
      <c r="H430" s="154">
        <v>12.263</v>
      </c>
      <c r="I430" s="155"/>
      <c r="J430" s="155"/>
      <c r="M430" s="151"/>
      <c r="N430" s="156"/>
      <c r="X430" s="157"/>
      <c r="AT430" s="152" t="s">
        <v>168</v>
      </c>
      <c r="AU430" s="152" t="s">
        <v>89</v>
      </c>
      <c r="AV430" s="13" t="s">
        <v>89</v>
      </c>
      <c r="AW430" s="13" t="s">
        <v>5</v>
      </c>
      <c r="AX430" s="13" t="s">
        <v>78</v>
      </c>
      <c r="AY430" s="152" t="s">
        <v>160</v>
      </c>
    </row>
    <row r="431" spans="2:65" s="14" customFormat="1">
      <c r="B431" s="158"/>
      <c r="D431" s="145" t="s">
        <v>168</v>
      </c>
      <c r="E431" s="159" t="s">
        <v>1</v>
      </c>
      <c r="F431" s="160" t="s">
        <v>173</v>
      </c>
      <c r="H431" s="161">
        <v>40.713999999999999</v>
      </c>
      <c r="I431" s="162"/>
      <c r="J431" s="162"/>
      <c r="M431" s="158"/>
      <c r="N431" s="163"/>
      <c r="X431" s="164"/>
      <c r="AT431" s="159" t="s">
        <v>168</v>
      </c>
      <c r="AU431" s="159" t="s">
        <v>89</v>
      </c>
      <c r="AV431" s="14" t="s">
        <v>166</v>
      </c>
      <c r="AW431" s="14" t="s">
        <v>5</v>
      </c>
      <c r="AX431" s="14" t="s">
        <v>83</v>
      </c>
      <c r="AY431" s="159" t="s">
        <v>160</v>
      </c>
    </row>
    <row r="432" spans="2:65" s="1" customFormat="1" ht="37.9" customHeight="1">
      <c r="B432" s="31"/>
      <c r="C432" s="165" t="s">
        <v>553</v>
      </c>
      <c r="D432" s="165" t="s">
        <v>211</v>
      </c>
      <c r="E432" s="166" t="s">
        <v>554</v>
      </c>
      <c r="F432" s="167" t="s">
        <v>555</v>
      </c>
      <c r="G432" s="168" t="s">
        <v>87</v>
      </c>
      <c r="H432" s="169">
        <v>83.177000000000007</v>
      </c>
      <c r="I432" s="170"/>
      <c r="J432" s="171"/>
      <c r="K432" s="172">
        <f>ROUND(P432*H432,2)</f>
        <v>0</v>
      </c>
      <c r="L432" s="167" t="s">
        <v>1</v>
      </c>
      <c r="M432" s="173"/>
      <c r="N432" s="174" t="s">
        <v>1</v>
      </c>
      <c r="O432" s="138" t="s">
        <v>41</v>
      </c>
      <c r="P432" s="139">
        <f>I432+J432</f>
        <v>0</v>
      </c>
      <c r="Q432" s="139">
        <f>ROUND(I432*H432,2)</f>
        <v>0</v>
      </c>
      <c r="R432" s="139">
        <f>ROUND(J432*H432,2)</f>
        <v>0</v>
      </c>
      <c r="T432" s="140">
        <f>S432*H432</f>
        <v>0</v>
      </c>
      <c r="U432" s="140">
        <v>1.9E-3</v>
      </c>
      <c r="V432" s="140">
        <f>U432*H432</f>
        <v>0.15803630000000002</v>
      </c>
      <c r="W432" s="140">
        <v>0</v>
      </c>
      <c r="X432" s="141">
        <f>W432*H432</f>
        <v>0</v>
      </c>
      <c r="AR432" s="142" t="s">
        <v>325</v>
      </c>
      <c r="AT432" s="142" t="s">
        <v>211</v>
      </c>
      <c r="AU432" s="142" t="s">
        <v>89</v>
      </c>
      <c r="AY432" s="16" t="s">
        <v>160</v>
      </c>
      <c r="BE432" s="143">
        <f>IF(O432="základní",K432,0)</f>
        <v>0</v>
      </c>
      <c r="BF432" s="143">
        <f>IF(O432="snížená",K432,0)</f>
        <v>0</v>
      </c>
      <c r="BG432" s="143">
        <f>IF(O432="zákl. přenesená",K432,0)</f>
        <v>0</v>
      </c>
      <c r="BH432" s="143">
        <f>IF(O432="sníž. přenesená",K432,0)</f>
        <v>0</v>
      </c>
      <c r="BI432" s="143">
        <f>IF(O432="nulová",K432,0)</f>
        <v>0</v>
      </c>
      <c r="BJ432" s="16" t="s">
        <v>83</v>
      </c>
      <c r="BK432" s="143">
        <f>ROUND(P432*H432,2)</f>
        <v>0</v>
      </c>
      <c r="BL432" s="16" t="s">
        <v>246</v>
      </c>
      <c r="BM432" s="142" t="s">
        <v>556</v>
      </c>
    </row>
    <row r="433" spans="2:65" s="13" customFormat="1">
      <c r="B433" s="151"/>
      <c r="D433" s="145" t="s">
        <v>168</v>
      </c>
      <c r="E433" s="152" t="s">
        <v>1</v>
      </c>
      <c r="F433" s="153" t="s">
        <v>528</v>
      </c>
      <c r="H433" s="154">
        <v>74.585999999999999</v>
      </c>
      <c r="I433" s="155"/>
      <c r="J433" s="155"/>
      <c r="M433" s="151"/>
      <c r="N433" s="156"/>
      <c r="X433" s="157"/>
      <c r="AT433" s="152" t="s">
        <v>168</v>
      </c>
      <c r="AU433" s="152" t="s">
        <v>89</v>
      </c>
      <c r="AV433" s="13" t="s">
        <v>89</v>
      </c>
      <c r="AW433" s="13" t="s">
        <v>5</v>
      </c>
      <c r="AX433" s="13" t="s">
        <v>78</v>
      </c>
      <c r="AY433" s="152" t="s">
        <v>160</v>
      </c>
    </row>
    <row r="434" spans="2:65" s="13" customFormat="1">
      <c r="B434" s="151"/>
      <c r="D434" s="145" t="s">
        <v>168</v>
      </c>
      <c r="E434" s="152" t="s">
        <v>1</v>
      </c>
      <c r="F434" s="153" t="s">
        <v>529</v>
      </c>
      <c r="H434" s="154">
        <v>-1.59</v>
      </c>
      <c r="I434" s="155"/>
      <c r="J434" s="155"/>
      <c r="M434" s="151"/>
      <c r="N434" s="156"/>
      <c r="X434" s="157"/>
      <c r="AT434" s="152" t="s">
        <v>168</v>
      </c>
      <c r="AU434" s="152" t="s">
        <v>89</v>
      </c>
      <c r="AV434" s="13" t="s">
        <v>89</v>
      </c>
      <c r="AW434" s="13" t="s">
        <v>5</v>
      </c>
      <c r="AX434" s="13" t="s">
        <v>78</v>
      </c>
      <c r="AY434" s="152" t="s">
        <v>160</v>
      </c>
    </row>
    <row r="435" spans="2:65" s="13" customFormat="1">
      <c r="B435" s="151"/>
      <c r="D435" s="145" t="s">
        <v>168</v>
      </c>
      <c r="E435" s="152" t="s">
        <v>1</v>
      </c>
      <c r="F435" s="153" t="s">
        <v>530</v>
      </c>
      <c r="H435" s="154">
        <v>-1.55</v>
      </c>
      <c r="I435" s="155"/>
      <c r="J435" s="155"/>
      <c r="M435" s="151"/>
      <c r="N435" s="156"/>
      <c r="X435" s="157"/>
      <c r="AT435" s="152" t="s">
        <v>168</v>
      </c>
      <c r="AU435" s="152" t="s">
        <v>89</v>
      </c>
      <c r="AV435" s="13" t="s">
        <v>89</v>
      </c>
      <c r="AW435" s="13" t="s">
        <v>5</v>
      </c>
      <c r="AX435" s="13" t="s">
        <v>78</v>
      </c>
      <c r="AY435" s="152" t="s">
        <v>160</v>
      </c>
    </row>
    <row r="436" spans="2:65" s="13" customFormat="1">
      <c r="B436" s="151"/>
      <c r="D436" s="145" t="s">
        <v>168</v>
      </c>
      <c r="E436" s="152" t="s">
        <v>1</v>
      </c>
      <c r="F436" s="153" t="s">
        <v>531</v>
      </c>
      <c r="H436" s="154">
        <v>-0.08</v>
      </c>
      <c r="I436" s="155"/>
      <c r="J436" s="155"/>
      <c r="M436" s="151"/>
      <c r="N436" s="156"/>
      <c r="X436" s="157"/>
      <c r="AT436" s="152" t="s">
        <v>168</v>
      </c>
      <c r="AU436" s="152" t="s">
        <v>89</v>
      </c>
      <c r="AV436" s="13" t="s">
        <v>89</v>
      </c>
      <c r="AW436" s="13" t="s">
        <v>5</v>
      </c>
      <c r="AX436" s="13" t="s">
        <v>78</v>
      </c>
      <c r="AY436" s="152" t="s">
        <v>160</v>
      </c>
    </row>
    <row r="437" spans="2:65" s="14" customFormat="1">
      <c r="B437" s="158"/>
      <c r="D437" s="145" t="s">
        <v>168</v>
      </c>
      <c r="E437" s="159" t="s">
        <v>1</v>
      </c>
      <c r="F437" s="160" t="s">
        <v>173</v>
      </c>
      <c r="H437" s="161">
        <v>71.366</v>
      </c>
      <c r="I437" s="162"/>
      <c r="J437" s="162"/>
      <c r="M437" s="158"/>
      <c r="N437" s="163"/>
      <c r="X437" s="164"/>
      <c r="AT437" s="159" t="s">
        <v>168</v>
      </c>
      <c r="AU437" s="159" t="s">
        <v>89</v>
      </c>
      <c r="AV437" s="14" t="s">
        <v>166</v>
      </c>
      <c r="AW437" s="14" t="s">
        <v>5</v>
      </c>
      <c r="AX437" s="14" t="s">
        <v>83</v>
      </c>
      <c r="AY437" s="159" t="s">
        <v>160</v>
      </c>
    </row>
    <row r="438" spans="2:65" s="13" customFormat="1">
      <c r="B438" s="151"/>
      <c r="D438" s="145" t="s">
        <v>168</v>
      </c>
      <c r="F438" s="153" t="s">
        <v>557</v>
      </c>
      <c r="H438" s="154">
        <v>83.177000000000007</v>
      </c>
      <c r="I438" s="155"/>
      <c r="J438" s="155"/>
      <c r="M438" s="151"/>
      <c r="N438" s="156"/>
      <c r="X438" s="157"/>
      <c r="AT438" s="152" t="s">
        <v>168</v>
      </c>
      <c r="AU438" s="152" t="s">
        <v>89</v>
      </c>
      <c r="AV438" s="13" t="s">
        <v>89</v>
      </c>
      <c r="AW438" s="13" t="s">
        <v>4</v>
      </c>
      <c r="AX438" s="13" t="s">
        <v>83</v>
      </c>
      <c r="AY438" s="152" t="s">
        <v>160</v>
      </c>
    </row>
    <row r="439" spans="2:65" s="1" customFormat="1" ht="24.2" customHeight="1">
      <c r="B439" s="31"/>
      <c r="C439" s="165" t="s">
        <v>558</v>
      </c>
      <c r="D439" s="165" t="s">
        <v>211</v>
      </c>
      <c r="E439" s="166" t="s">
        <v>559</v>
      </c>
      <c r="F439" s="167" t="s">
        <v>560</v>
      </c>
      <c r="G439" s="168" t="s">
        <v>87</v>
      </c>
      <c r="H439" s="169">
        <v>47.451999999999998</v>
      </c>
      <c r="I439" s="170"/>
      <c r="J439" s="171"/>
      <c r="K439" s="172">
        <f>ROUND(P439*H439,2)</f>
        <v>0</v>
      </c>
      <c r="L439" s="167" t="s">
        <v>1</v>
      </c>
      <c r="M439" s="173"/>
      <c r="N439" s="174" t="s">
        <v>1</v>
      </c>
      <c r="O439" s="138" t="s">
        <v>41</v>
      </c>
      <c r="P439" s="139">
        <f>I439+J439</f>
        <v>0</v>
      </c>
      <c r="Q439" s="139">
        <f>ROUND(I439*H439,2)</f>
        <v>0</v>
      </c>
      <c r="R439" s="139">
        <f>ROUND(J439*H439,2)</f>
        <v>0</v>
      </c>
      <c r="T439" s="140">
        <f>S439*H439</f>
        <v>0</v>
      </c>
      <c r="U439" s="140">
        <v>1.9E-3</v>
      </c>
      <c r="V439" s="140">
        <f>U439*H439</f>
        <v>9.0158799999999997E-2</v>
      </c>
      <c r="W439" s="140">
        <v>0</v>
      </c>
      <c r="X439" s="141">
        <f>W439*H439</f>
        <v>0</v>
      </c>
      <c r="AR439" s="142" t="s">
        <v>325</v>
      </c>
      <c r="AT439" s="142" t="s">
        <v>211</v>
      </c>
      <c r="AU439" s="142" t="s">
        <v>89</v>
      </c>
      <c r="AY439" s="16" t="s">
        <v>160</v>
      </c>
      <c r="BE439" s="143">
        <f>IF(O439="základní",K439,0)</f>
        <v>0</v>
      </c>
      <c r="BF439" s="143">
        <f>IF(O439="snížená",K439,0)</f>
        <v>0</v>
      </c>
      <c r="BG439" s="143">
        <f>IF(O439="zákl. přenesená",K439,0)</f>
        <v>0</v>
      </c>
      <c r="BH439" s="143">
        <f>IF(O439="sníž. přenesená",K439,0)</f>
        <v>0</v>
      </c>
      <c r="BI439" s="143">
        <f>IF(O439="nulová",K439,0)</f>
        <v>0</v>
      </c>
      <c r="BJ439" s="16" t="s">
        <v>83</v>
      </c>
      <c r="BK439" s="143">
        <f>ROUND(P439*H439,2)</f>
        <v>0</v>
      </c>
      <c r="BL439" s="16" t="s">
        <v>246</v>
      </c>
      <c r="BM439" s="142" t="s">
        <v>561</v>
      </c>
    </row>
    <row r="440" spans="2:65" s="12" customFormat="1">
      <c r="B440" s="144"/>
      <c r="D440" s="145" t="s">
        <v>168</v>
      </c>
      <c r="E440" s="146" t="s">
        <v>1</v>
      </c>
      <c r="F440" s="147" t="s">
        <v>237</v>
      </c>
      <c r="H440" s="146" t="s">
        <v>1</v>
      </c>
      <c r="I440" s="148"/>
      <c r="J440" s="148"/>
      <c r="M440" s="144"/>
      <c r="N440" s="149"/>
      <c r="X440" s="150"/>
      <c r="AT440" s="146" t="s">
        <v>168</v>
      </c>
      <c r="AU440" s="146" t="s">
        <v>89</v>
      </c>
      <c r="AV440" s="12" t="s">
        <v>83</v>
      </c>
      <c r="AW440" s="12" t="s">
        <v>5</v>
      </c>
      <c r="AX440" s="12" t="s">
        <v>78</v>
      </c>
      <c r="AY440" s="146" t="s">
        <v>160</v>
      </c>
    </row>
    <row r="441" spans="2:65" s="12" customFormat="1">
      <c r="B441" s="144"/>
      <c r="D441" s="145" t="s">
        <v>168</v>
      </c>
      <c r="E441" s="146" t="s">
        <v>1</v>
      </c>
      <c r="F441" s="147" t="s">
        <v>545</v>
      </c>
      <c r="H441" s="146" t="s">
        <v>1</v>
      </c>
      <c r="I441" s="148"/>
      <c r="J441" s="148"/>
      <c r="M441" s="144"/>
      <c r="N441" s="149"/>
      <c r="X441" s="150"/>
      <c r="AT441" s="146" t="s">
        <v>168</v>
      </c>
      <c r="AU441" s="146" t="s">
        <v>89</v>
      </c>
      <c r="AV441" s="12" t="s">
        <v>83</v>
      </c>
      <c r="AW441" s="12" t="s">
        <v>5</v>
      </c>
      <c r="AX441" s="12" t="s">
        <v>78</v>
      </c>
      <c r="AY441" s="146" t="s">
        <v>160</v>
      </c>
    </row>
    <row r="442" spans="2:65" s="13" customFormat="1">
      <c r="B442" s="151"/>
      <c r="D442" s="145" t="s">
        <v>168</v>
      </c>
      <c r="E442" s="152" t="s">
        <v>1</v>
      </c>
      <c r="F442" s="153" t="s">
        <v>546</v>
      </c>
      <c r="H442" s="154">
        <v>1.044</v>
      </c>
      <c r="I442" s="155"/>
      <c r="J442" s="155"/>
      <c r="M442" s="151"/>
      <c r="N442" s="156"/>
      <c r="X442" s="157"/>
      <c r="AT442" s="152" t="s">
        <v>168</v>
      </c>
      <c r="AU442" s="152" t="s">
        <v>89</v>
      </c>
      <c r="AV442" s="13" t="s">
        <v>89</v>
      </c>
      <c r="AW442" s="13" t="s">
        <v>5</v>
      </c>
      <c r="AX442" s="13" t="s">
        <v>78</v>
      </c>
      <c r="AY442" s="152" t="s">
        <v>160</v>
      </c>
    </row>
    <row r="443" spans="2:65" s="12" customFormat="1">
      <c r="B443" s="144"/>
      <c r="D443" s="145" t="s">
        <v>168</v>
      </c>
      <c r="E443" s="146" t="s">
        <v>1</v>
      </c>
      <c r="F443" s="147" t="s">
        <v>547</v>
      </c>
      <c r="H443" s="146" t="s">
        <v>1</v>
      </c>
      <c r="I443" s="148"/>
      <c r="J443" s="148"/>
      <c r="M443" s="144"/>
      <c r="N443" s="149"/>
      <c r="X443" s="150"/>
      <c r="AT443" s="146" t="s">
        <v>168</v>
      </c>
      <c r="AU443" s="146" t="s">
        <v>89</v>
      </c>
      <c r="AV443" s="12" t="s">
        <v>83</v>
      </c>
      <c r="AW443" s="12" t="s">
        <v>5</v>
      </c>
      <c r="AX443" s="12" t="s">
        <v>78</v>
      </c>
      <c r="AY443" s="146" t="s">
        <v>160</v>
      </c>
    </row>
    <row r="444" spans="2:65" s="13" customFormat="1">
      <c r="B444" s="151"/>
      <c r="D444" s="145" t="s">
        <v>168</v>
      </c>
      <c r="E444" s="152" t="s">
        <v>1</v>
      </c>
      <c r="F444" s="153" t="s">
        <v>548</v>
      </c>
      <c r="H444" s="154">
        <v>6.9580000000000002</v>
      </c>
      <c r="I444" s="155"/>
      <c r="J444" s="155"/>
      <c r="M444" s="151"/>
      <c r="N444" s="156"/>
      <c r="X444" s="157"/>
      <c r="AT444" s="152" t="s">
        <v>168</v>
      </c>
      <c r="AU444" s="152" t="s">
        <v>89</v>
      </c>
      <c r="AV444" s="13" t="s">
        <v>89</v>
      </c>
      <c r="AW444" s="13" t="s">
        <v>5</v>
      </c>
      <c r="AX444" s="13" t="s">
        <v>78</v>
      </c>
      <c r="AY444" s="152" t="s">
        <v>160</v>
      </c>
    </row>
    <row r="445" spans="2:65" s="13" customFormat="1">
      <c r="B445" s="151"/>
      <c r="D445" s="145" t="s">
        <v>168</v>
      </c>
      <c r="E445" s="152" t="s">
        <v>1</v>
      </c>
      <c r="F445" s="153" t="s">
        <v>549</v>
      </c>
      <c r="H445" s="154">
        <v>15.945</v>
      </c>
      <c r="I445" s="155"/>
      <c r="J445" s="155"/>
      <c r="M445" s="151"/>
      <c r="N445" s="156"/>
      <c r="X445" s="157"/>
      <c r="AT445" s="152" t="s">
        <v>168</v>
      </c>
      <c r="AU445" s="152" t="s">
        <v>89</v>
      </c>
      <c r="AV445" s="13" t="s">
        <v>89</v>
      </c>
      <c r="AW445" s="13" t="s">
        <v>5</v>
      </c>
      <c r="AX445" s="13" t="s">
        <v>78</v>
      </c>
      <c r="AY445" s="152" t="s">
        <v>160</v>
      </c>
    </row>
    <row r="446" spans="2:65" s="13" customFormat="1">
      <c r="B446" s="151"/>
      <c r="D446" s="145" t="s">
        <v>168</v>
      </c>
      <c r="E446" s="152" t="s">
        <v>1</v>
      </c>
      <c r="F446" s="153" t="s">
        <v>550</v>
      </c>
      <c r="H446" s="154">
        <v>3.944</v>
      </c>
      <c r="I446" s="155"/>
      <c r="J446" s="155"/>
      <c r="M446" s="151"/>
      <c r="N446" s="156"/>
      <c r="X446" s="157"/>
      <c r="AT446" s="152" t="s">
        <v>168</v>
      </c>
      <c r="AU446" s="152" t="s">
        <v>89</v>
      </c>
      <c r="AV446" s="13" t="s">
        <v>89</v>
      </c>
      <c r="AW446" s="13" t="s">
        <v>5</v>
      </c>
      <c r="AX446" s="13" t="s">
        <v>78</v>
      </c>
      <c r="AY446" s="152" t="s">
        <v>160</v>
      </c>
    </row>
    <row r="447" spans="2:65" s="13" customFormat="1">
      <c r="B447" s="151"/>
      <c r="D447" s="145" t="s">
        <v>168</v>
      </c>
      <c r="E447" s="152" t="s">
        <v>1</v>
      </c>
      <c r="F447" s="153" t="s">
        <v>551</v>
      </c>
      <c r="H447" s="154">
        <v>0.56000000000000005</v>
      </c>
      <c r="I447" s="155"/>
      <c r="J447" s="155"/>
      <c r="M447" s="151"/>
      <c r="N447" s="156"/>
      <c r="X447" s="157"/>
      <c r="AT447" s="152" t="s">
        <v>168</v>
      </c>
      <c r="AU447" s="152" t="s">
        <v>89</v>
      </c>
      <c r="AV447" s="13" t="s">
        <v>89</v>
      </c>
      <c r="AW447" s="13" t="s">
        <v>5</v>
      </c>
      <c r="AX447" s="13" t="s">
        <v>78</v>
      </c>
      <c r="AY447" s="152" t="s">
        <v>160</v>
      </c>
    </row>
    <row r="448" spans="2:65" s="13" customFormat="1">
      <c r="B448" s="151"/>
      <c r="D448" s="145" t="s">
        <v>168</v>
      </c>
      <c r="E448" s="152" t="s">
        <v>1</v>
      </c>
      <c r="F448" s="153" t="s">
        <v>552</v>
      </c>
      <c r="H448" s="154">
        <v>12.263</v>
      </c>
      <c r="I448" s="155"/>
      <c r="J448" s="155"/>
      <c r="M448" s="151"/>
      <c r="N448" s="156"/>
      <c r="X448" s="157"/>
      <c r="AT448" s="152" t="s">
        <v>168</v>
      </c>
      <c r="AU448" s="152" t="s">
        <v>89</v>
      </c>
      <c r="AV448" s="13" t="s">
        <v>89</v>
      </c>
      <c r="AW448" s="13" t="s">
        <v>5</v>
      </c>
      <c r="AX448" s="13" t="s">
        <v>78</v>
      </c>
      <c r="AY448" s="152" t="s">
        <v>160</v>
      </c>
    </row>
    <row r="449" spans="2:65" s="14" customFormat="1">
      <c r="B449" s="158"/>
      <c r="D449" s="145" t="s">
        <v>168</v>
      </c>
      <c r="E449" s="159" t="s">
        <v>1</v>
      </c>
      <c r="F449" s="160" t="s">
        <v>173</v>
      </c>
      <c r="H449" s="161">
        <v>40.713999999999999</v>
      </c>
      <c r="I449" s="162"/>
      <c r="J449" s="162"/>
      <c r="M449" s="158"/>
      <c r="N449" s="163"/>
      <c r="X449" s="164"/>
      <c r="AT449" s="159" t="s">
        <v>168</v>
      </c>
      <c r="AU449" s="159" t="s">
        <v>89</v>
      </c>
      <c r="AV449" s="14" t="s">
        <v>166</v>
      </c>
      <c r="AW449" s="14" t="s">
        <v>5</v>
      </c>
      <c r="AX449" s="14" t="s">
        <v>83</v>
      </c>
      <c r="AY449" s="159" t="s">
        <v>160</v>
      </c>
    </row>
    <row r="450" spans="2:65" s="13" customFormat="1">
      <c r="B450" s="151"/>
      <c r="D450" s="145" t="s">
        <v>168</v>
      </c>
      <c r="F450" s="153" t="s">
        <v>562</v>
      </c>
      <c r="H450" s="154">
        <v>47.451999999999998</v>
      </c>
      <c r="I450" s="155"/>
      <c r="J450" s="155"/>
      <c r="M450" s="151"/>
      <c r="N450" s="156"/>
      <c r="X450" s="157"/>
      <c r="AT450" s="152" t="s">
        <v>168</v>
      </c>
      <c r="AU450" s="152" t="s">
        <v>89</v>
      </c>
      <c r="AV450" s="13" t="s">
        <v>89</v>
      </c>
      <c r="AW450" s="13" t="s">
        <v>4</v>
      </c>
      <c r="AX450" s="13" t="s">
        <v>83</v>
      </c>
      <c r="AY450" s="152" t="s">
        <v>160</v>
      </c>
    </row>
    <row r="451" spans="2:65" s="1" customFormat="1" ht="33" customHeight="1">
      <c r="B451" s="31"/>
      <c r="C451" s="130" t="s">
        <v>563</v>
      </c>
      <c r="D451" s="130" t="s">
        <v>162</v>
      </c>
      <c r="E451" s="131" t="s">
        <v>564</v>
      </c>
      <c r="F451" s="132" t="s">
        <v>565</v>
      </c>
      <c r="G451" s="133" t="s">
        <v>400</v>
      </c>
      <c r="H451" s="134">
        <v>2</v>
      </c>
      <c r="I451" s="135"/>
      <c r="J451" s="135"/>
      <c r="K451" s="136">
        <f>ROUND(P451*H451,2)</f>
        <v>0</v>
      </c>
      <c r="L451" s="132" t="s">
        <v>165</v>
      </c>
      <c r="M451" s="31"/>
      <c r="N451" s="137" t="s">
        <v>1</v>
      </c>
      <c r="O451" s="138" t="s">
        <v>41</v>
      </c>
      <c r="P451" s="139">
        <f>I451+J451</f>
        <v>0</v>
      </c>
      <c r="Q451" s="139">
        <f>ROUND(I451*H451,2)</f>
        <v>0</v>
      </c>
      <c r="R451" s="139">
        <f>ROUND(J451*H451,2)</f>
        <v>0</v>
      </c>
      <c r="T451" s="140">
        <f>S451*H451</f>
        <v>0</v>
      </c>
      <c r="U451" s="140">
        <v>9.75E-3</v>
      </c>
      <c r="V451" s="140">
        <f>U451*H451</f>
        <v>1.95E-2</v>
      </c>
      <c r="W451" s="140">
        <v>0</v>
      </c>
      <c r="X451" s="141">
        <f>W451*H451</f>
        <v>0</v>
      </c>
      <c r="AR451" s="142" t="s">
        <v>246</v>
      </c>
      <c r="AT451" s="142" t="s">
        <v>162</v>
      </c>
      <c r="AU451" s="142" t="s">
        <v>89</v>
      </c>
      <c r="AY451" s="16" t="s">
        <v>160</v>
      </c>
      <c r="BE451" s="143">
        <f>IF(O451="základní",K451,0)</f>
        <v>0</v>
      </c>
      <c r="BF451" s="143">
        <f>IF(O451="snížená",K451,0)</f>
        <v>0</v>
      </c>
      <c r="BG451" s="143">
        <f>IF(O451="zákl. přenesená",K451,0)</f>
        <v>0</v>
      </c>
      <c r="BH451" s="143">
        <f>IF(O451="sníž. přenesená",K451,0)</f>
        <v>0</v>
      </c>
      <c r="BI451" s="143">
        <f>IF(O451="nulová",K451,0)</f>
        <v>0</v>
      </c>
      <c r="BJ451" s="16" t="s">
        <v>83</v>
      </c>
      <c r="BK451" s="143">
        <f>ROUND(P451*H451,2)</f>
        <v>0</v>
      </c>
      <c r="BL451" s="16" t="s">
        <v>246</v>
      </c>
      <c r="BM451" s="142" t="s">
        <v>566</v>
      </c>
    </row>
    <row r="452" spans="2:65" s="13" customFormat="1">
      <c r="B452" s="151"/>
      <c r="D452" s="145" t="s">
        <v>168</v>
      </c>
      <c r="E452" s="152" t="s">
        <v>1</v>
      </c>
      <c r="F452" s="153" t="s">
        <v>89</v>
      </c>
      <c r="H452" s="154">
        <v>2</v>
      </c>
      <c r="I452" s="155"/>
      <c r="J452" s="155"/>
      <c r="M452" s="151"/>
      <c r="N452" s="156"/>
      <c r="X452" s="157"/>
      <c r="AT452" s="152" t="s">
        <v>168</v>
      </c>
      <c r="AU452" s="152" t="s">
        <v>89</v>
      </c>
      <c r="AV452" s="13" t="s">
        <v>89</v>
      </c>
      <c r="AW452" s="13" t="s">
        <v>5</v>
      </c>
      <c r="AX452" s="13" t="s">
        <v>78</v>
      </c>
      <c r="AY452" s="152" t="s">
        <v>160</v>
      </c>
    </row>
    <row r="453" spans="2:65" s="14" customFormat="1">
      <c r="B453" s="158"/>
      <c r="D453" s="145" t="s">
        <v>168</v>
      </c>
      <c r="E453" s="159" t="s">
        <v>1</v>
      </c>
      <c r="F453" s="160" t="s">
        <v>173</v>
      </c>
      <c r="H453" s="161">
        <v>2</v>
      </c>
      <c r="I453" s="162"/>
      <c r="J453" s="162"/>
      <c r="M453" s="158"/>
      <c r="N453" s="163"/>
      <c r="X453" s="164"/>
      <c r="AT453" s="159" t="s">
        <v>168</v>
      </c>
      <c r="AU453" s="159" t="s">
        <v>89</v>
      </c>
      <c r="AV453" s="14" t="s">
        <v>166</v>
      </c>
      <c r="AW453" s="14" t="s">
        <v>5</v>
      </c>
      <c r="AX453" s="14" t="s">
        <v>83</v>
      </c>
      <c r="AY453" s="159" t="s">
        <v>160</v>
      </c>
    </row>
    <row r="454" spans="2:65" s="1" customFormat="1" ht="37.9" customHeight="1">
      <c r="B454" s="31"/>
      <c r="C454" s="130" t="s">
        <v>567</v>
      </c>
      <c r="D454" s="130" t="s">
        <v>162</v>
      </c>
      <c r="E454" s="131" t="s">
        <v>568</v>
      </c>
      <c r="F454" s="132" t="s">
        <v>569</v>
      </c>
      <c r="G454" s="133" t="s">
        <v>100</v>
      </c>
      <c r="H454" s="134">
        <v>84.12</v>
      </c>
      <c r="I454" s="135"/>
      <c r="J454" s="135"/>
      <c r="K454" s="136">
        <f>ROUND(P454*H454,2)</f>
        <v>0</v>
      </c>
      <c r="L454" s="132" t="s">
        <v>165</v>
      </c>
      <c r="M454" s="31"/>
      <c r="N454" s="137" t="s">
        <v>1</v>
      </c>
      <c r="O454" s="138" t="s">
        <v>41</v>
      </c>
      <c r="P454" s="139">
        <f>I454+J454</f>
        <v>0</v>
      </c>
      <c r="Q454" s="139">
        <f>ROUND(I454*H454,2)</f>
        <v>0</v>
      </c>
      <c r="R454" s="139">
        <f>ROUND(J454*H454,2)</f>
        <v>0</v>
      </c>
      <c r="T454" s="140">
        <f>S454*H454</f>
        <v>0</v>
      </c>
      <c r="U454" s="140">
        <v>1.15E-3</v>
      </c>
      <c r="V454" s="140">
        <f>U454*H454</f>
        <v>9.6738000000000005E-2</v>
      </c>
      <c r="W454" s="140">
        <v>0</v>
      </c>
      <c r="X454" s="141">
        <f>W454*H454</f>
        <v>0</v>
      </c>
      <c r="AR454" s="142" t="s">
        <v>246</v>
      </c>
      <c r="AT454" s="142" t="s">
        <v>162</v>
      </c>
      <c r="AU454" s="142" t="s">
        <v>89</v>
      </c>
      <c r="AY454" s="16" t="s">
        <v>160</v>
      </c>
      <c r="BE454" s="143">
        <f>IF(O454="základní",K454,0)</f>
        <v>0</v>
      </c>
      <c r="BF454" s="143">
        <f>IF(O454="snížená",K454,0)</f>
        <v>0</v>
      </c>
      <c r="BG454" s="143">
        <f>IF(O454="zákl. přenesená",K454,0)</f>
        <v>0</v>
      </c>
      <c r="BH454" s="143">
        <f>IF(O454="sníž. přenesená",K454,0)</f>
        <v>0</v>
      </c>
      <c r="BI454" s="143">
        <f>IF(O454="nulová",K454,0)</f>
        <v>0</v>
      </c>
      <c r="BJ454" s="16" t="s">
        <v>83</v>
      </c>
      <c r="BK454" s="143">
        <f>ROUND(P454*H454,2)</f>
        <v>0</v>
      </c>
      <c r="BL454" s="16" t="s">
        <v>246</v>
      </c>
      <c r="BM454" s="142" t="s">
        <v>570</v>
      </c>
    </row>
    <row r="455" spans="2:65" s="13" customFormat="1">
      <c r="B455" s="151"/>
      <c r="D455" s="145" t="s">
        <v>168</v>
      </c>
      <c r="E455" s="152" t="s">
        <v>1</v>
      </c>
      <c r="F455" s="153" t="s">
        <v>98</v>
      </c>
      <c r="H455" s="154">
        <v>19.88</v>
      </c>
      <c r="I455" s="155"/>
      <c r="J455" s="155"/>
      <c r="M455" s="151"/>
      <c r="N455" s="156"/>
      <c r="X455" s="157"/>
      <c r="AT455" s="152" t="s">
        <v>168</v>
      </c>
      <c r="AU455" s="152" t="s">
        <v>89</v>
      </c>
      <c r="AV455" s="13" t="s">
        <v>89</v>
      </c>
      <c r="AW455" s="13" t="s">
        <v>5</v>
      </c>
      <c r="AX455" s="13" t="s">
        <v>78</v>
      </c>
      <c r="AY455" s="152" t="s">
        <v>160</v>
      </c>
    </row>
    <row r="456" spans="2:65" s="13" customFormat="1">
      <c r="B456" s="151"/>
      <c r="D456" s="145" t="s">
        <v>168</v>
      </c>
      <c r="E456" s="152" t="s">
        <v>1</v>
      </c>
      <c r="F456" s="153" t="s">
        <v>102</v>
      </c>
      <c r="H456" s="154">
        <v>21.26</v>
      </c>
      <c r="I456" s="155"/>
      <c r="J456" s="155"/>
      <c r="M456" s="151"/>
      <c r="N456" s="156"/>
      <c r="X456" s="157"/>
      <c r="AT456" s="152" t="s">
        <v>168</v>
      </c>
      <c r="AU456" s="152" t="s">
        <v>89</v>
      </c>
      <c r="AV456" s="13" t="s">
        <v>89</v>
      </c>
      <c r="AW456" s="13" t="s">
        <v>5</v>
      </c>
      <c r="AX456" s="13" t="s">
        <v>78</v>
      </c>
      <c r="AY456" s="152" t="s">
        <v>160</v>
      </c>
    </row>
    <row r="457" spans="2:65" s="13" customFormat="1">
      <c r="B457" s="151"/>
      <c r="D457" s="145" t="s">
        <v>168</v>
      </c>
      <c r="E457" s="152" t="s">
        <v>1</v>
      </c>
      <c r="F457" s="153" t="s">
        <v>105</v>
      </c>
      <c r="H457" s="154">
        <v>4.5599999999999996</v>
      </c>
      <c r="I457" s="155"/>
      <c r="J457" s="155"/>
      <c r="M457" s="151"/>
      <c r="N457" s="156"/>
      <c r="X457" s="157"/>
      <c r="AT457" s="152" t="s">
        <v>168</v>
      </c>
      <c r="AU457" s="152" t="s">
        <v>89</v>
      </c>
      <c r="AV457" s="13" t="s">
        <v>89</v>
      </c>
      <c r="AW457" s="13" t="s">
        <v>5</v>
      </c>
      <c r="AX457" s="13" t="s">
        <v>78</v>
      </c>
      <c r="AY457" s="152" t="s">
        <v>160</v>
      </c>
    </row>
    <row r="458" spans="2:65" s="13" customFormat="1">
      <c r="B458" s="151"/>
      <c r="D458" s="145" t="s">
        <v>168</v>
      </c>
      <c r="E458" s="152" t="s">
        <v>1</v>
      </c>
      <c r="F458" s="153" t="s">
        <v>108</v>
      </c>
      <c r="H458" s="154">
        <v>1.6</v>
      </c>
      <c r="I458" s="155"/>
      <c r="J458" s="155"/>
      <c r="M458" s="151"/>
      <c r="N458" s="156"/>
      <c r="X458" s="157"/>
      <c r="AT458" s="152" t="s">
        <v>168</v>
      </c>
      <c r="AU458" s="152" t="s">
        <v>89</v>
      </c>
      <c r="AV458" s="13" t="s">
        <v>89</v>
      </c>
      <c r="AW458" s="13" t="s">
        <v>5</v>
      </c>
      <c r="AX458" s="13" t="s">
        <v>78</v>
      </c>
      <c r="AY458" s="152" t="s">
        <v>160</v>
      </c>
    </row>
    <row r="459" spans="2:65" s="13" customFormat="1">
      <c r="B459" s="151"/>
      <c r="D459" s="145" t="s">
        <v>168</v>
      </c>
      <c r="E459" s="152" t="s">
        <v>1</v>
      </c>
      <c r="F459" s="153" t="s">
        <v>571</v>
      </c>
      <c r="H459" s="154">
        <v>3.12</v>
      </c>
      <c r="I459" s="155"/>
      <c r="J459" s="155"/>
      <c r="M459" s="151"/>
      <c r="N459" s="156"/>
      <c r="X459" s="157"/>
      <c r="AT459" s="152" t="s">
        <v>168</v>
      </c>
      <c r="AU459" s="152" t="s">
        <v>89</v>
      </c>
      <c r="AV459" s="13" t="s">
        <v>89</v>
      </c>
      <c r="AW459" s="13" t="s">
        <v>5</v>
      </c>
      <c r="AX459" s="13" t="s">
        <v>78</v>
      </c>
      <c r="AY459" s="152" t="s">
        <v>160</v>
      </c>
    </row>
    <row r="460" spans="2:65" s="13" customFormat="1">
      <c r="B460" s="151"/>
      <c r="D460" s="145" t="s">
        <v>168</v>
      </c>
      <c r="E460" s="152" t="s">
        <v>1</v>
      </c>
      <c r="F460" s="153" t="s">
        <v>572</v>
      </c>
      <c r="H460" s="154">
        <v>33.700000000000003</v>
      </c>
      <c r="I460" s="155"/>
      <c r="J460" s="155"/>
      <c r="M460" s="151"/>
      <c r="N460" s="156"/>
      <c r="X460" s="157"/>
      <c r="AT460" s="152" t="s">
        <v>168</v>
      </c>
      <c r="AU460" s="152" t="s">
        <v>89</v>
      </c>
      <c r="AV460" s="13" t="s">
        <v>89</v>
      </c>
      <c r="AW460" s="13" t="s">
        <v>5</v>
      </c>
      <c r="AX460" s="13" t="s">
        <v>78</v>
      </c>
      <c r="AY460" s="152" t="s">
        <v>160</v>
      </c>
    </row>
    <row r="461" spans="2:65" s="14" customFormat="1">
      <c r="B461" s="158"/>
      <c r="D461" s="145" t="s">
        <v>168</v>
      </c>
      <c r="E461" s="159" t="s">
        <v>1</v>
      </c>
      <c r="F461" s="160" t="s">
        <v>173</v>
      </c>
      <c r="H461" s="161">
        <v>84.12</v>
      </c>
      <c r="I461" s="162"/>
      <c r="J461" s="162"/>
      <c r="M461" s="158"/>
      <c r="N461" s="163"/>
      <c r="X461" s="164"/>
      <c r="AT461" s="159" t="s">
        <v>168</v>
      </c>
      <c r="AU461" s="159" t="s">
        <v>89</v>
      </c>
      <c r="AV461" s="14" t="s">
        <v>166</v>
      </c>
      <c r="AW461" s="14" t="s">
        <v>5</v>
      </c>
      <c r="AX461" s="14" t="s">
        <v>83</v>
      </c>
      <c r="AY461" s="159" t="s">
        <v>160</v>
      </c>
    </row>
    <row r="462" spans="2:65" s="1" customFormat="1" ht="37.9" customHeight="1">
      <c r="B462" s="31"/>
      <c r="C462" s="130" t="s">
        <v>573</v>
      </c>
      <c r="D462" s="130" t="s">
        <v>162</v>
      </c>
      <c r="E462" s="131" t="s">
        <v>574</v>
      </c>
      <c r="F462" s="132" t="s">
        <v>575</v>
      </c>
      <c r="G462" s="133" t="s">
        <v>100</v>
      </c>
      <c r="H462" s="134">
        <v>63.42</v>
      </c>
      <c r="I462" s="135"/>
      <c r="J462" s="135"/>
      <c r="K462" s="136">
        <f>ROUND(P462*H462,2)</f>
        <v>0</v>
      </c>
      <c r="L462" s="132" t="s">
        <v>165</v>
      </c>
      <c r="M462" s="31"/>
      <c r="N462" s="137" t="s">
        <v>1</v>
      </c>
      <c r="O462" s="138" t="s">
        <v>41</v>
      </c>
      <c r="P462" s="139">
        <f>I462+J462</f>
        <v>0</v>
      </c>
      <c r="Q462" s="139">
        <f>ROUND(I462*H462,2)</f>
        <v>0</v>
      </c>
      <c r="R462" s="139">
        <f>ROUND(J462*H462,2)</f>
        <v>0</v>
      </c>
      <c r="T462" s="140">
        <f>S462*H462</f>
        <v>0</v>
      </c>
      <c r="U462" s="140">
        <v>6.3000000000000003E-4</v>
      </c>
      <c r="V462" s="140">
        <f>U462*H462</f>
        <v>3.99546E-2</v>
      </c>
      <c r="W462" s="140">
        <v>0</v>
      </c>
      <c r="X462" s="141">
        <f>W462*H462</f>
        <v>0</v>
      </c>
      <c r="AR462" s="142" t="s">
        <v>246</v>
      </c>
      <c r="AT462" s="142" t="s">
        <v>162</v>
      </c>
      <c r="AU462" s="142" t="s">
        <v>89</v>
      </c>
      <c r="AY462" s="16" t="s">
        <v>160</v>
      </c>
      <c r="BE462" s="143">
        <f>IF(O462="základní",K462,0)</f>
        <v>0</v>
      </c>
      <c r="BF462" s="143">
        <f>IF(O462="snížená",K462,0)</f>
        <v>0</v>
      </c>
      <c r="BG462" s="143">
        <f>IF(O462="zákl. přenesená",K462,0)</f>
        <v>0</v>
      </c>
      <c r="BH462" s="143">
        <f>IF(O462="sníž. přenesená",K462,0)</f>
        <v>0</v>
      </c>
      <c r="BI462" s="143">
        <f>IF(O462="nulová",K462,0)</f>
        <v>0</v>
      </c>
      <c r="BJ462" s="16" t="s">
        <v>83</v>
      </c>
      <c r="BK462" s="143">
        <f>ROUND(P462*H462,2)</f>
        <v>0</v>
      </c>
      <c r="BL462" s="16" t="s">
        <v>246</v>
      </c>
      <c r="BM462" s="142" t="s">
        <v>576</v>
      </c>
    </row>
    <row r="463" spans="2:65" s="13" customFormat="1">
      <c r="B463" s="151"/>
      <c r="D463" s="145" t="s">
        <v>168</v>
      </c>
      <c r="E463" s="152" t="s">
        <v>1</v>
      </c>
      <c r="F463" s="153" t="s">
        <v>577</v>
      </c>
      <c r="H463" s="154">
        <v>33.04</v>
      </c>
      <c r="I463" s="155"/>
      <c r="J463" s="155"/>
      <c r="M463" s="151"/>
      <c r="N463" s="156"/>
      <c r="X463" s="157"/>
      <c r="AT463" s="152" t="s">
        <v>168</v>
      </c>
      <c r="AU463" s="152" t="s">
        <v>89</v>
      </c>
      <c r="AV463" s="13" t="s">
        <v>89</v>
      </c>
      <c r="AW463" s="13" t="s">
        <v>5</v>
      </c>
      <c r="AX463" s="13" t="s">
        <v>78</v>
      </c>
      <c r="AY463" s="152" t="s">
        <v>160</v>
      </c>
    </row>
    <row r="464" spans="2:65" s="13" customFormat="1">
      <c r="B464" s="151"/>
      <c r="D464" s="145" t="s">
        <v>168</v>
      </c>
      <c r="E464" s="152" t="s">
        <v>1</v>
      </c>
      <c r="F464" s="153" t="s">
        <v>102</v>
      </c>
      <c r="H464" s="154">
        <v>21.26</v>
      </c>
      <c r="I464" s="155"/>
      <c r="J464" s="155"/>
      <c r="M464" s="151"/>
      <c r="N464" s="156"/>
      <c r="X464" s="157"/>
      <c r="AT464" s="152" t="s">
        <v>168</v>
      </c>
      <c r="AU464" s="152" t="s">
        <v>89</v>
      </c>
      <c r="AV464" s="13" t="s">
        <v>89</v>
      </c>
      <c r="AW464" s="13" t="s">
        <v>5</v>
      </c>
      <c r="AX464" s="13" t="s">
        <v>78</v>
      </c>
      <c r="AY464" s="152" t="s">
        <v>160</v>
      </c>
    </row>
    <row r="465" spans="2:65" s="13" customFormat="1">
      <c r="B465" s="151"/>
      <c r="D465" s="145" t="s">
        <v>168</v>
      </c>
      <c r="E465" s="152" t="s">
        <v>1</v>
      </c>
      <c r="F465" s="153" t="s">
        <v>578</v>
      </c>
      <c r="H465" s="154">
        <v>9.1199999999999992</v>
      </c>
      <c r="I465" s="155"/>
      <c r="J465" s="155"/>
      <c r="M465" s="151"/>
      <c r="N465" s="156"/>
      <c r="X465" s="157"/>
      <c r="AT465" s="152" t="s">
        <v>168</v>
      </c>
      <c r="AU465" s="152" t="s">
        <v>89</v>
      </c>
      <c r="AV465" s="13" t="s">
        <v>89</v>
      </c>
      <c r="AW465" s="13" t="s">
        <v>5</v>
      </c>
      <c r="AX465" s="13" t="s">
        <v>78</v>
      </c>
      <c r="AY465" s="152" t="s">
        <v>160</v>
      </c>
    </row>
    <row r="466" spans="2:65" s="14" customFormat="1">
      <c r="B466" s="158"/>
      <c r="D466" s="145" t="s">
        <v>168</v>
      </c>
      <c r="E466" s="159" t="s">
        <v>1</v>
      </c>
      <c r="F466" s="160" t="s">
        <v>173</v>
      </c>
      <c r="H466" s="161">
        <v>63.42</v>
      </c>
      <c r="I466" s="162"/>
      <c r="J466" s="162"/>
      <c r="M466" s="158"/>
      <c r="N466" s="163"/>
      <c r="X466" s="164"/>
      <c r="AT466" s="159" t="s">
        <v>168</v>
      </c>
      <c r="AU466" s="159" t="s">
        <v>89</v>
      </c>
      <c r="AV466" s="14" t="s">
        <v>166</v>
      </c>
      <c r="AW466" s="14" t="s">
        <v>5</v>
      </c>
      <c r="AX466" s="14" t="s">
        <v>83</v>
      </c>
      <c r="AY466" s="159" t="s">
        <v>160</v>
      </c>
    </row>
    <row r="467" spans="2:65" s="1" customFormat="1" ht="37.9" customHeight="1">
      <c r="B467" s="31"/>
      <c r="C467" s="130" t="s">
        <v>579</v>
      </c>
      <c r="D467" s="130" t="s">
        <v>162</v>
      </c>
      <c r="E467" s="131" t="s">
        <v>580</v>
      </c>
      <c r="F467" s="132" t="s">
        <v>581</v>
      </c>
      <c r="G467" s="133" t="s">
        <v>100</v>
      </c>
      <c r="H467" s="134">
        <v>21.26</v>
      </c>
      <c r="I467" s="135"/>
      <c r="J467" s="135"/>
      <c r="K467" s="136">
        <f>ROUND(P467*H467,2)</f>
        <v>0</v>
      </c>
      <c r="L467" s="132" t="s">
        <v>165</v>
      </c>
      <c r="M467" s="31"/>
      <c r="N467" s="137" t="s">
        <v>1</v>
      </c>
      <c r="O467" s="138" t="s">
        <v>41</v>
      </c>
      <c r="P467" s="139">
        <f>I467+J467</f>
        <v>0</v>
      </c>
      <c r="Q467" s="139">
        <f>ROUND(I467*H467,2)</f>
        <v>0</v>
      </c>
      <c r="R467" s="139">
        <f>ROUND(J467*H467,2)</f>
        <v>0</v>
      </c>
      <c r="T467" s="140">
        <f>S467*H467</f>
        <v>0</v>
      </c>
      <c r="U467" s="140">
        <v>2.2899999999999999E-3</v>
      </c>
      <c r="V467" s="140">
        <f>U467*H467</f>
        <v>4.8685400000000004E-2</v>
      </c>
      <c r="W467" s="140">
        <v>0</v>
      </c>
      <c r="X467" s="141">
        <f>W467*H467</f>
        <v>0</v>
      </c>
      <c r="AR467" s="142" t="s">
        <v>246</v>
      </c>
      <c r="AT467" s="142" t="s">
        <v>162</v>
      </c>
      <c r="AU467" s="142" t="s">
        <v>89</v>
      </c>
      <c r="AY467" s="16" t="s">
        <v>160</v>
      </c>
      <c r="BE467" s="143">
        <f>IF(O467="základní",K467,0)</f>
        <v>0</v>
      </c>
      <c r="BF467" s="143">
        <f>IF(O467="snížená",K467,0)</f>
        <v>0</v>
      </c>
      <c r="BG467" s="143">
        <f>IF(O467="zákl. přenesená",K467,0)</f>
        <v>0</v>
      </c>
      <c r="BH467" s="143">
        <f>IF(O467="sníž. přenesená",K467,0)</f>
        <v>0</v>
      </c>
      <c r="BI467" s="143">
        <f>IF(O467="nulová",K467,0)</f>
        <v>0</v>
      </c>
      <c r="BJ467" s="16" t="s">
        <v>83</v>
      </c>
      <c r="BK467" s="143">
        <f>ROUND(P467*H467,2)</f>
        <v>0</v>
      </c>
      <c r="BL467" s="16" t="s">
        <v>246</v>
      </c>
      <c r="BM467" s="142" t="s">
        <v>582</v>
      </c>
    </row>
    <row r="468" spans="2:65" s="13" customFormat="1">
      <c r="B468" s="151"/>
      <c r="D468" s="145" t="s">
        <v>168</v>
      </c>
      <c r="E468" s="152" t="s">
        <v>1</v>
      </c>
      <c r="F468" s="153" t="s">
        <v>102</v>
      </c>
      <c r="H468" s="154">
        <v>21.26</v>
      </c>
      <c r="I468" s="155"/>
      <c r="J468" s="155"/>
      <c r="M468" s="151"/>
      <c r="N468" s="156"/>
      <c r="X468" s="157"/>
      <c r="AT468" s="152" t="s">
        <v>168</v>
      </c>
      <c r="AU468" s="152" t="s">
        <v>89</v>
      </c>
      <c r="AV468" s="13" t="s">
        <v>89</v>
      </c>
      <c r="AW468" s="13" t="s">
        <v>5</v>
      </c>
      <c r="AX468" s="13" t="s">
        <v>78</v>
      </c>
      <c r="AY468" s="152" t="s">
        <v>160</v>
      </c>
    </row>
    <row r="469" spans="2:65" s="14" customFormat="1">
      <c r="B469" s="158"/>
      <c r="D469" s="145" t="s">
        <v>168</v>
      </c>
      <c r="E469" s="159" t="s">
        <v>1</v>
      </c>
      <c r="F469" s="160" t="s">
        <v>173</v>
      </c>
      <c r="H469" s="161">
        <v>21.26</v>
      </c>
      <c r="I469" s="162"/>
      <c r="J469" s="162"/>
      <c r="M469" s="158"/>
      <c r="N469" s="163"/>
      <c r="X469" s="164"/>
      <c r="AT469" s="159" t="s">
        <v>168</v>
      </c>
      <c r="AU469" s="159" t="s">
        <v>89</v>
      </c>
      <c r="AV469" s="14" t="s">
        <v>166</v>
      </c>
      <c r="AW469" s="14" t="s">
        <v>5</v>
      </c>
      <c r="AX469" s="14" t="s">
        <v>83</v>
      </c>
      <c r="AY469" s="159" t="s">
        <v>160</v>
      </c>
    </row>
    <row r="470" spans="2:65" s="1" customFormat="1" ht="37.9" customHeight="1">
      <c r="B470" s="31"/>
      <c r="C470" s="130" t="s">
        <v>583</v>
      </c>
      <c r="D470" s="130" t="s">
        <v>162</v>
      </c>
      <c r="E470" s="131" t="s">
        <v>584</v>
      </c>
      <c r="F470" s="132" t="s">
        <v>585</v>
      </c>
      <c r="G470" s="133" t="s">
        <v>100</v>
      </c>
      <c r="H470" s="134">
        <v>21.26</v>
      </c>
      <c r="I470" s="135"/>
      <c r="J470" s="135"/>
      <c r="K470" s="136">
        <f>ROUND(P470*H470,2)</f>
        <v>0</v>
      </c>
      <c r="L470" s="132" t="s">
        <v>1</v>
      </c>
      <c r="M470" s="31"/>
      <c r="N470" s="137" t="s">
        <v>1</v>
      </c>
      <c r="O470" s="138" t="s">
        <v>41</v>
      </c>
      <c r="P470" s="139">
        <f>I470+J470</f>
        <v>0</v>
      </c>
      <c r="Q470" s="139">
        <f>ROUND(I470*H470,2)</f>
        <v>0</v>
      </c>
      <c r="R470" s="139">
        <f>ROUND(J470*H470,2)</f>
        <v>0</v>
      </c>
      <c r="T470" s="140">
        <f>S470*H470</f>
        <v>0</v>
      </c>
      <c r="U470" s="140">
        <v>4.4999999999999999E-4</v>
      </c>
      <c r="V470" s="140">
        <f>U470*H470</f>
        <v>9.5670000000000009E-3</v>
      </c>
      <c r="W470" s="140">
        <v>0</v>
      </c>
      <c r="X470" s="141">
        <f>W470*H470</f>
        <v>0</v>
      </c>
      <c r="AR470" s="142" t="s">
        <v>246</v>
      </c>
      <c r="AT470" s="142" t="s">
        <v>162</v>
      </c>
      <c r="AU470" s="142" t="s">
        <v>89</v>
      </c>
      <c r="AY470" s="16" t="s">
        <v>160</v>
      </c>
      <c r="BE470" s="143">
        <f>IF(O470="základní",K470,0)</f>
        <v>0</v>
      </c>
      <c r="BF470" s="143">
        <f>IF(O470="snížená",K470,0)</f>
        <v>0</v>
      </c>
      <c r="BG470" s="143">
        <f>IF(O470="zákl. přenesená",K470,0)</f>
        <v>0</v>
      </c>
      <c r="BH470" s="143">
        <f>IF(O470="sníž. přenesená",K470,0)</f>
        <v>0</v>
      </c>
      <c r="BI470" s="143">
        <f>IF(O470="nulová",K470,0)</f>
        <v>0</v>
      </c>
      <c r="BJ470" s="16" t="s">
        <v>83</v>
      </c>
      <c r="BK470" s="143">
        <f>ROUND(P470*H470,2)</f>
        <v>0</v>
      </c>
      <c r="BL470" s="16" t="s">
        <v>246</v>
      </c>
      <c r="BM470" s="142" t="s">
        <v>586</v>
      </c>
    </row>
    <row r="471" spans="2:65" s="13" customFormat="1">
      <c r="B471" s="151"/>
      <c r="D471" s="145" t="s">
        <v>168</v>
      </c>
      <c r="E471" s="152" t="s">
        <v>1</v>
      </c>
      <c r="F471" s="153" t="s">
        <v>587</v>
      </c>
      <c r="H471" s="154">
        <v>21.26</v>
      </c>
      <c r="I471" s="155"/>
      <c r="J471" s="155"/>
      <c r="M471" s="151"/>
      <c r="N471" s="156"/>
      <c r="X471" s="157"/>
      <c r="AT471" s="152" t="s">
        <v>168</v>
      </c>
      <c r="AU471" s="152" t="s">
        <v>89</v>
      </c>
      <c r="AV471" s="13" t="s">
        <v>89</v>
      </c>
      <c r="AW471" s="13" t="s">
        <v>5</v>
      </c>
      <c r="AX471" s="13" t="s">
        <v>78</v>
      </c>
      <c r="AY471" s="152" t="s">
        <v>160</v>
      </c>
    </row>
    <row r="472" spans="2:65" s="14" customFormat="1">
      <c r="B472" s="158"/>
      <c r="D472" s="145" t="s">
        <v>168</v>
      </c>
      <c r="E472" s="159" t="s">
        <v>1</v>
      </c>
      <c r="F472" s="160" t="s">
        <v>173</v>
      </c>
      <c r="H472" s="161">
        <v>21.26</v>
      </c>
      <c r="I472" s="162"/>
      <c r="J472" s="162"/>
      <c r="M472" s="158"/>
      <c r="N472" s="163"/>
      <c r="X472" s="164"/>
      <c r="AT472" s="159" t="s">
        <v>168</v>
      </c>
      <c r="AU472" s="159" t="s">
        <v>89</v>
      </c>
      <c r="AV472" s="14" t="s">
        <v>166</v>
      </c>
      <c r="AW472" s="14" t="s">
        <v>5</v>
      </c>
      <c r="AX472" s="14" t="s">
        <v>83</v>
      </c>
      <c r="AY472" s="159" t="s">
        <v>160</v>
      </c>
    </row>
    <row r="473" spans="2:65" s="1" customFormat="1" ht="24.2" customHeight="1">
      <c r="B473" s="31"/>
      <c r="C473" s="130" t="s">
        <v>588</v>
      </c>
      <c r="D473" s="130" t="s">
        <v>162</v>
      </c>
      <c r="E473" s="131" t="s">
        <v>589</v>
      </c>
      <c r="F473" s="132" t="s">
        <v>590</v>
      </c>
      <c r="G473" s="133" t="s">
        <v>100</v>
      </c>
      <c r="H473" s="134">
        <v>4.5599999999999996</v>
      </c>
      <c r="I473" s="135"/>
      <c r="J473" s="135"/>
      <c r="K473" s="136">
        <f>ROUND(P473*H473,2)</f>
        <v>0</v>
      </c>
      <c r="L473" s="132" t="s">
        <v>1</v>
      </c>
      <c r="M473" s="31"/>
      <c r="N473" s="137" t="s">
        <v>1</v>
      </c>
      <c r="O473" s="138" t="s">
        <v>41</v>
      </c>
      <c r="P473" s="139">
        <f>I473+J473</f>
        <v>0</v>
      </c>
      <c r="Q473" s="139">
        <f>ROUND(I473*H473,2)</f>
        <v>0</v>
      </c>
      <c r="R473" s="139">
        <f>ROUND(J473*H473,2)</f>
        <v>0</v>
      </c>
      <c r="T473" s="140">
        <f>S473*H473</f>
        <v>0</v>
      </c>
      <c r="U473" s="140">
        <v>2E-3</v>
      </c>
      <c r="V473" s="140">
        <f>U473*H473</f>
        <v>9.1199999999999996E-3</v>
      </c>
      <c r="W473" s="140">
        <v>0</v>
      </c>
      <c r="X473" s="141">
        <f>W473*H473</f>
        <v>0</v>
      </c>
      <c r="AR473" s="142" t="s">
        <v>246</v>
      </c>
      <c r="AT473" s="142" t="s">
        <v>162</v>
      </c>
      <c r="AU473" s="142" t="s">
        <v>89</v>
      </c>
      <c r="AY473" s="16" t="s">
        <v>160</v>
      </c>
      <c r="BE473" s="143">
        <f>IF(O473="základní",K473,0)</f>
        <v>0</v>
      </c>
      <c r="BF473" s="143">
        <f>IF(O473="snížená",K473,0)</f>
        <v>0</v>
      </c>
      <c r="BG473" s="143">
        <f>IF(O473="zákl. přenesená",K473,0)</f>
        <v>0</v>
      </c>
      <c r="BH473" s="143">
        <f>IF(O473="sníž. přenesená",K473,0)</f>
        <v>0</v>
      </c>
      <c r="BI473" s="143">
        <f>IF(O473="nulová",K473,0)</f>
        <v>0</v>
      </c>
      <c r="BJ473" s="16" t="s">
        <v>83</v>
      </c>
      <c r="BK473" s="143">
        <f>ROUND(P473*H473,2)</f>
        <v>0</v>
      </c>
      <c r="BL473" s="16" t="s">
        <v>246</v>
      </c>
      <c r="BM473" s="142" t="s">
        <v>591</v>
      </c>
    </row>
    <row r="474" spans="2:65" s="13" customFormat="1">
      <c r="B474" s="151"/>
      <c r="D474" s="145" t="s">
        <v>168</v>
      </c>
      <c r="E474" s="152" t="s">
        <v>1</v>
      </c>
      <c r="F474" s="153" t="s">
        <v>105</v>
      </c>
      <c r="H474" s="154">
        <v>4.5599999999999996</v>
      </c>
      <c r="I474" s="155"/>
      <c r="J474" s="155"/>
      <c r="M474" s="151"/>
      <c r="N474" s="156"/>
      <c r="X474" s="157"/>
      <c r="AT474" s="152" t="s">
        <v>168</v>
      </c>
      <c r="AU474" s="152" t="s">
        <v>89</v>
      </c>
      <c r="AV474" s="13" t="s">
        <v>89</v>
      </c>
      <c r="AW474" s="13" t="s">
        <v>5</v>
      </c>
      <c r="AX474" s="13" t="s">
        <v>78</v>
      </c>
      <c r="AY474" s="152" t="s">
        <v>160</v>
      </c>
    </row>
    <row r="475" spans="2:65" s="14" customFormat="1">
      <c r="B475" s="158"/>
      <c r="D475" s="145" t="s">
        <v>168</v>
      </c>
      <c r="E475" s="159" t="s">
        <v>1</v>
      </c>
      <c r="F475" s="160" t="s">
        <v>173</v>
      </c>
      <c r="H475" s="161">
        <v>4.5599999999999996</v>
      </c>
      <c r="I475" s="162"/>
      <c r="J475" s="162"/>
      <c r="M475" s="158"/>
      <c r="N475" s="163"/>
      <c r="X475" s="164"/>
      <c r="AT475" s="159" t="s">
        <v>168</v>
      </c>
      <c r="AU475" s="159" t="s">
        <v>89</v>
      </c>
      <c r="AV475" s="14" t="s">
        <v>166</v>
      </c>
      <c r="AW475" s="14" t="s">
        <v>5</v>
      </c>
      <c r="AX475" s="14" t="s">
        <v>83</v>
      </c>
      <c r="AY475" s="159" t="s">
        <v>160</v>
      </c>
    </row>
    <row r="476" spans="2:65" s="1" customFormat="1" ht="24.2" customHeight="1">
      <c r="B476" s="31"/>
      <c r="C476" s="130" t="s">
        <v>592</v>
      </c>
      <c r="D476" s="130" t="s">
        <v>162</v>
      </c>
      <c r="E476" s="131" t="s">
        <v>593</v>
      </c>
      <c r="F476" s="132" t="s">
        <v>594</v>
      </c>
      <c r="G476" s="133" t="s">
        <v>100</v>
      </c>
      <c r="H476" s="134">
        <v>1.6</v>
      </c>
      <c r="I476" s="135"/>
      <c r="J476" s="135"/>
      <c r="K476" s="136">
        <f>ROUND(P476*H476,2)</f>
        <v>0</v>
      </c>
      <c r="L476" s="132" t="s">
        <v>1</v>
      </c>
      <c r="M476" s="31"/>
      <c r="N476" s="137" t="s">
        <v>1</v>
      </c>
      <c r="O476" s="138" t="s">
        <v>41</v>
      </c>
      <c r="P476" s="139">
        <f>I476+J476</f>
        <v>0</v>
      </c>
      <c r="Q476" s="139">
        <f>ROUND(I476*H476,2)</f>
        <v>0</v>
      </c>
      <c r="R476" s="139">
        <f>ROUND(J476*H476,2)</f>
        <v>0</v>
      </c>
      <c r="T476" s="140">
        <f>S476*H476</f>
        <v>0</v>
      </c>
      <c r="U476" s="140">
        <v>1E-3</v>
      </c>
      <c r="V476" s="140">
        <f>U476*H476</f>
        <v>1.6000000000000001E-3</v>
      </c>
      <c r="W476" s="140">
        <v>0</v>
      </c>
      <c r="X476" s="141">
        <f>W476*H476</f>
        <v>0</v>
      </c>
      <c r="AR476" s="142" t="s">
        <v>246</v>
      </c>
      <c r="AT476" s="142" t="s">
        <v>162</v>
      </c>
      <c r="AU476" s="142" t="s">
        <v>89</v>
      </c>
      <c r="AY476" s="16" t="s">
        <v>160</v>
      </c>
      <c r="BE476" s="143">
        <f>IF(O476="základní",K476,0)</f>
        <v>0</v>
      </c>
      <c r="BF476" s="143">
        <f>IF(O476="snížená",K476,0)</f>
        <v>0</v>
      </c>
      <c r="BG476" s="143">
        <f>IF(O476="zákl. přenesená",K476,0)</f>
        <v>0</v>
      </c>
      <c r="BH476" s="143">
        <f>IF(O476="sníž. přenesená",K476,0)</f>
        <v>0</v>
      </c>
      <c r="BI476" s="143">
        <f>IF(O476="nulová",K476,0)</f>
        <v>0</v>
      </c>
      <c r="BJ476" s="16" t="s">
        <v>83</v>
      </c>
      <c r="BK476" s="143">
        <f>ROUND(P476*H476,2)</f>
        <v>0</v>
      </c>
      <c r="BL476" s="16" t="s">
        <v>246</v>
      </c>
      <c r="BM476" s="142" t="s">
        <v>595</v>
      </c>
    </row>
    <row r="477" spans="2:65" s="13" customFormat="1">
      <c r="B477" s="151"/>
      <c r="D477" s="145" t="s">
        <v>168</v>
      </c>
      <c r="E477" s="152" t="s">
        <v>1</v>
      </c>
      <c r="F477" s="153" t="s">
        <v>108</v>
      </c>
      <c r="H477" s="154">
        <v>1.6</v>
      </c>
      <c r="I477" s="155"/>
      <c r="J477" s="155"/>
      <c r="M477" s="151"/>
      <c r="N477" s="156"/>
      <c r="X477" s="157"/>
      <c r="AT477" s="152" t="s">
        <v>168</v>
      </c>
      <c r="AU477" s="152" t="s">
        <v>89</v>
      </c>
      <c r="AV477" s="13" t="s">
        <v>89</v>
      </c>
      <c r="AW477" s="13" t="s">
        <v>5</v>
      </c>
      <c r="AX477" s="13" t="s">
        <v>78</v>
      </c>
      <c r="AY477" s="152" t="s">
        <v>160</v>
      </c>
    </row>
    <row r="478" spans="2:65" s="14" customFormat="1">
      <c r="B478" s="158"/>
      <c r="D478" s="145" t="s">
        <v>168</v>
      </c>
      <c r="E478" s="159" t="s">
        <v>1</v>
      </c>
      <c r="F478" s="160" t="s">
        <v>173</v>
      </c>
      <c r="H478" s="161">
        <v>1.6</v>
      </c>
      <c r="I478" s="162"/>
      <c r="J478" s="162"/>
      <c r="M478" s="158"/>
      <c r="N478" s="163"/>
      <c r="X478" s="164"/>
      <c r="AT478" s="159" t="s">
        <v>168</v>
      </c>
      <c r="AU478" s="159" t="s">
        <v>89</v>
      </c>
      <c r="AV478" s="14" t="s">
        <v>166</v>
      </c>
      <c r="AW478" s="14" t="s">
        <v>5</v>
      </c>
      <c r="AX478" s="14" t="s">
        <v>83</v>
      </c>
      <c r="AY478" s="159" t="s">
        <v>160</v>
      </c>
    </row>
    <row r="479" spans="2:65" s="1" customFormat="1" ht="24.2" customHeight="1">
      <c r="B479" s="31"/>
      <c r="C479" s="130" t="s">
        <v>596</v>
      </c>
      <c r="D479" s="130" t="s">
        <v>162</v>
      </c>
      <c r="E479" s="131" t="s">
        <v>597</v>
      </c>
      <c r="F479" s="132" t="s">
        <v>598</v>
      </c>
      <c r="G479" s="133" t="s">
        <v>87</v>
      </c>
      <c r="H479" s="134">
        <v>95.009</v>
      </c>
      <c r="I479" s="135"/>
      <c r="J479" s="135"/>
      <c r="K479" s="136">
        <f>ROUND(P479*H479,2)</f>
        <v>0</v>
      </c>
      <c r="L479" s="132" t="s">
        <v>165</v>
      </c>
      <c r="M479" s="31"/>
      <c r="N479" s="137" t="s">
        <v>1</v>
      </c>
      <c r="O479" s="138" t="s">
        <v>41</v>
      </c>
      <c r="P479" s="139">
        <f>I479+J479</f>
        <v>0</v>
      </c>
      <c r="Q479" s="139">
        <f>ROUND(I479*H479,2)</f>
        <v>0</v>
      </c>
      <c r="R479" s="139">
        <f>ROUND(J479*H479,2)</f>
        <v>0</v>
      </c>
      <c r="T479" s="140">
        <f>S479*H479</f>
        <v>0</v>
      </c>
      <c r="U479" s="140">
        <v>0</v>
      </c>
      <c r="V479" s="140">
        <f>U479*H479</f>
        <v>0</v>
      </c>
      <c r="W479" s="140">
        <v>0</v>
      </c>
      <c r="X479" s="141">
        <f>W479*H479</f>
        <v>0</v>
      </c>
      <c r="AR479" s="142" t="s">
        <v>246</v>
      </c>
      <c r="AT479" s="142" t="s">
        <v>162</v>
      </c>
      <c r="AU479" s="142" t="s">
        <v>89</v>
      </c>
      <c r="AY479" s="16" t="s">
        <v>160</v>
      </c>
      <c r="BE479" s="143">
        <f>IF(O479="základní",K479,0)</f>
        <v>0</v>
      </c>
      <c r="BF479" s="143">
        <f>IF(O479="snížená",K479,0)</f>
        <v>0</v>
      </c>
      <c r="BG479" s="143">
        <f>IF(O479="zákl. přenesená",K479,0)</f>
        <v>0</v>
      </c>
      <c r="BH479" s="143">
        <f>IF(O479="sníž. přenesená",K479,0)</f>
        <v>0</v>
      </c>
      <c r="BI479" s="143">
        <f>IF(O479="nulová",K479,0)</f>
        <v>0</v>
      </c>
      <c r="BJ479" s="16" t="s">
        <v>83</v>
      </c>
      <c r="BK479" s="143">
        <f>ROUND(P479*H479,2)</f>
        <v>0</v>
      </c>
      <c r="BL479" s="16" t="s">
        <v>246</v>
      </c>
      <c r="BM479" s="142" t="s">
        <v>599</v>
      </c>
    </row>
    <row r="480" spans="2:65" s="13" customFormat="1">
      <c r="B480" s="151"/>
      <c r="D480" s="145" t="s">
        <v>168</v>
      </c>
      <c r="E480" s="152" t="s">
        <v>1</v>
      </c>
      <c r="F480" s="153" t="s">
        <v>528</v>
      </c>
      <c r="H480" s="154">
        <v>74.585999999999999</v>
      </c>
      <c r="I480" s="155"/>
      <c r="J480" s="155"/>
      <c r="M480" s="151"/>
      <c r="N480" s="156"/>
      <c r="X480" s="157"/>
      <c r="AT480" s="152" t="s">
        <v>168</v>
      </c>
      <c r="AU480" s="152" t="s">
        <v>89</v>
      </c>
      <c r="AV480" s="13" t="s">
        <v>89</v>
      </c>
      <c r="AW480" s="13" t="s">
        <v>5</v>
      </c>
      <c r="AX480" s="13" t="s">
        <v>78</v>
      </c>
      <c r="AY480" s="152" t="s">
        <v>160</v>
      </c>
    </row>
    <row r="481" spans="2:65" s="13" customFormat="1">
      <c r="B481" s="151"/>
      <c r="D481" s="145" t="s">
        <v>168</v>
      </c>
      <c r="E481" s="152" t="s">
        <v>1</v>
      </c>
      <c r="F481" s="153" t="s">
        <v>600</v>
      </c>
      <c r="H481" s="154">
        <v>2.7829999999999999</v>
      </c>
      <c r="I481" s="155"/>
      <c r="J481" s="155"/>
      <c r="M481" s="151"/>
      <c r="N481" s="156"/>
      <c r="X481" s="157"/>
      <c r="AT481" s="152" t="s">
        <v>168</v>
      </c>
      <c r="AU481" s="152" t="s">
        <v>89</v>
      </c>
      <c r="AV481" s="13" t="s">
        <v>89</v>
      </c>
      <c r="AW481" s="13" t="s">
        <v>5</v>
      </c>
      <c r="AX481" s="13" t="s">
        <v>78</v>
      </c>
      <c r="AY481" s="152" t="s">
        <v>160</v>
      </c>
    </row>
    <row r="482" spans="2:65" s="13" customFormat="1">
      <c r="B482" s="151"/>
      <c r="D482" s="145" t="s">
        <v>168</v>
      </c>
      <c r="E482" s="152" t="s">
        <v>1</v>
      </c>
      <c r="F482" s="153" t="s">
        <v>601</v>
      </c>
      <c r="H482" s="154">
        <v>12.926</v>
      </c>
      <c r="I482" s="155"/>
      <c r="J482" s="155"/>
      <c r="M482" s="151"/>
      <c r="N482" s="156"/>
      <c r="X482" s="157"/>
      <c r="AT482" s="152" t="s">
        <v>168</v>
      </c>
      <c r="AU482" s="152" t="s">
        <v>89</v>
      </c>
      <c r="AV482" s="13" t="s">
        <v>89</v>
      </c>
      <c r="AW482" s="13" t="s">
        <v>5</v>
      </c>
      <c r="AX482" s="13" t="s">
        <v>78</v>
      </c>
      <c r="AY482" s="152" t="s">
        <v>160</v>
      </c>
    </row>
    <row r="483" spans="2:65" s="13" customFormat="1">
      <c r="B483" s="151"/>
      <c r="D483" s="145" t="s">
        <v>168</v>
      </c>
      <c r="E483" s="152" t="s">
        <v>1</v>
      </c>
      <c r="F483" s="153" t="s">
        <v>602</v>
      </c>
      <c r="H483" s="154">
        <v>0.77500000000000002</v>
      </c>
      <c r="I483" s="155"/>
      <c r="J483" s="155"/>
      <c r="M483" s="151"/>
      <c r="N483" s="156"/>
      <c r="X483" s="157"/>
      <c r="AT483" s="152" t="s">
        <v>168</v>
      </c>
      <c r="AU483" s="152" t="s">
        <v>89</v>
      </c>
      <c r="AV483" s="13" t="s">
        <v>89</v>
      </c>
      <c r="AW483" s="13" t="s">
        <v>5</v>
      </c>
      <c r="AX483" s="13" t="s">
        <v>78</v>
      </c>
      <c r="AY483" s="152" t="s">
        <v>160</v>
      </c>
    </row>
    <row r="484" spans="2:65" s="13" customFormat="1">
      <c r="B484" s="151"/>
      <c r="D484" s="145" t="s">
        <v>168</v>
      </c>
      <c r="E484" s="152" t="s">
        <v>1</v>
      </c>
      <c r="F484" s="153" t="s">
        <v>603</v>
      </c>
      <c r="H484" s="154">
        <v>0.46100000000000002</v>
      </c>
      <c r="I484" s="155"/>
      <c r="J484" s="155"/>
      <c r="M484" s="151"/>
      <c r="N484" s="156"/>
      <c r="X484" s="157"/>
      <c r="AT484" s="152" t="s">
        <v>168</v>
      </c>
      <c r="AU484" s="152" t="s">
        <v>89</v>
      </c>
      <c r="AV484" s="13" t="s">
        <v>89</v>
      </c>
      <c r="AW484" s="13" t="s">
        <v>5</v>
      </c>
      <c r="AX484" s="13" t="s">
        <v>78</v>
      </c>
      <c r="AY484" s="152" t="s">
        <v>160</v>
      </c>
    </row>
    <row r="485" spans="2:65" s="13" customFormat="1">
      <c r="B485" s="151"/>
      <c r="D485" s="145" t="s">
        <v>168</v>
      </c>
      <c r="E485" s="152" t="s">
        <v>1</v>
      </c>
      <c r="F485" s="153" t="s">
        <v>604</v>
      </c>
      <c r="H485" s="154">
        <v>2.2919999999999998</v>
      </c>
      <c r="I485" s="155"/>
      <c r="J485" s="155"/>
      <c r="M485" s="151"/>
      <c r="N485" s="156"/>
      <c r="X485" s="157"/>
      <c r="AT485" s="152" t="s">
        <v>168</v>
      </c>
      <c r="AU485" s="152" t="s">
        <v>89</v>
      </c>
      <c r="AV485" s="13" t="s">
        <v>89</v>
      </c>
      <c r="AW485" s="13" t="s">
        <v>5</v>
      </c>
      <c r="AX485" s="13" t="s">
        <v>78</v>
      </c>
      <c r="AY485" s="152" t="s">
        <v>160</v>
      </c>
    </row>
    <row r="486" spans="2:65" s="13" customFormat="1">
      <c r="B486" s="151"/>
      <c r="D486" s="145" t="s">
        <v>168</v>
      </c>
      <c r="E486" s="152" t="s">
        <v>1</v>
      </c>
      <c r="F486" s="153" t="s">
        <v>605</v>
      </c>
      <c r="H486" s="154">
        <v>1.1859999999999999</v>
      </c>
      <c r="I486" s="155"/>
      <c r="J486" s="155"/>
      <c r="M486" s="151"/>
      <c r="N486" s="156"/>
      <c r="X486" s="157"/>
      <c r="AT486" s="152" t="s">
        <v>168</v>
      </c>
      <c r="AU486" s="152" t="s">
        <v>89</v>
      </c>
      <c r="AV486" s="13" t="s">
        <v>89</v>
      </c>
      <c r="AW486" s="13" t="s">
        <v>5</v>
      </c>
      <c r="AX486" s="13" t="s">
        <v>78</v>
      </c>
      <c r="AY486" s="152" t="s">
        <v>160</v>
      </c>
    </row>
    <row r="487" spans="2:65" s="14" customFormat="1">
      <c r="B487" s="158"/>
      <c r="D487" s="145" t="s">
        <v>168</v>
      </c>
      <c r="E487" s="159" t="s">
        <v>1</v>
      </c>
      <c r="F487" s="160" t="s">
        <v>173</v>
      </c>
      <c r="H487" s="161">
        <v>95.009</v>
      </c>
      <c r="I487" s="162"/>
      <c r="J487" s="162"/>
      <c r="M487" s="158"/>
      <c r="N487" s="163"/>
      <c r="X487" s="164"/>
      <c r="AT487" s="159" t="s">
        <v>168</v>
      </c>
      <c r="AU487" s="159" t="s">
        <v>89</v>
      </c>
      <c r="AV487" s="14" t="s">
        <v>166</v>
      </c>
      <c r="AW487" s="14" t="s">
        <v>5</v>
      </c>
      <c r="AX487" s="14" t="s">
        <v>83</v>
      </c>
      <c r="AY487" s="159" t="s">
        <v>160</v>
      </c>
    </row>
    <row r="488" spans="2:65" s="1" customFormat="1" ht="16.5" customHeight="1">
      <c r="B488" s="31"/>
      <c r="C488" s="165" t="s">
        <v>606</v>
      </c>
      <c r="D488" s="165" t="s">
        <v>211</v>
      </c>
      <c r="E488" s="166" t="s">
        <v>607</v>
      </c>
      <c r="F488" s="167" t="s">
        <v>608</v>
      </c>
      <c r="G488" s="168" t="s">
        <v>87</v>
      </c>
      <c r="H488" s="169">
        <v>109.735</v>
      </c>
      <c r="I488" s="170"/>
      <c r="J488" s="171"/>
      <c r="K488" s="172">
        <f>ROUND(P488*H488,2)</f>
        <v>0</v>
      </c>
      <c r="L488" s="167" t="s">
        <v>1</v>
      </c>
      <c r="M488" s="173"/>
      <c r="N488" s="174" t="s">
        <v>1</v>
      </c>
      <c r="O488" s="138" t="s">
        <v>41</v>
      </c>
      <c r="P488" s="139">
        <f>I488+J488</f>
        <v>0</v>
      </c>
      <c r="Q488" s="139">
        <f>ROUND(I488*H488,2)</f>
        <v>0</v>
      </c>
      <c r="R488" s="139">
        <f>ROUND(J488*H488,2)</f>
        <v>0</v>
      </c>
      <c r="T488" s="140">
        <f>S488*H488</f>
        <v>0</v>
      </c>
      <c r="U488" s="140">
        <v>1.2E-4</v>
      </c>
      <c r="V488" s="140">
        <f>U488*H488</f>
        <v>1.31682E-2</v>
      </c>
      <c r="W488" s="140">
        <v>0</v>
      </c>
      <c r="X488" s="141">
        <f>W488*H488</f>
        <v>0</v>
      </c>
      <c r="AR488" s="142" t="s">
        <v>325</v>
      </c>
      <c r="AT488" s="142" t="s">
        <v>211</v>
      </c>
      <c r="AU488" s="142" t="s">
        <v>89</v>
      </c>
      <c r="AY488" s="16" t="s">
        <v>160</v>
      </c>
      <c r="BE488" s="143">
        <f>IF(O488="základní",K488,0)</f>
        <v>0</v>
      </c>
      <c r="BF488" s="143">
        <f>IF(O488="snížená",K488,0)</f>
        <v>0</v>
      </c>
      <c r="BG488" s="143">
        <f>IF(O488="zákl. přenesená",K488,0)</f>
        <v>0</v>
      </c>
      <c r="BH488" s="143">
        <f>IF(O488="sníž. přenesená",K488,0)</f>
        <v>0</v>
      </c>
      <c r="BI488" s="143">
        <f>IF(O488="nulová",K488,0)</f>
        <v>0</v>
      </c>
      <c r="BJ488" s="16" t="s">
        <v>83</v>
      </c>
      <c r="BK488" s="143">
        <f>ROUND(P488*H488,2)</f>
        <v>0</v>
      </c>
      <c r="BL488" s="16" t="s">
        <v>246</v>
      </c>
      <c r="BM488" s="142" t="s">
        <v>609</v>
      </c>
    </row>
    <row r="489" spans="2:65" s="13" customFormat="1">
      <c r="B489" s="151"/>
      <c r="D489" s="145" t="s">
        <v>168</v>
      </c>
      <c r="E489" s="152" t="s">
        <v>1</v>
      </c>
      <c r="F489" s="153" t="s">
        <v>528</v>
      </c>
      <c r="H489" s="154">
        <v>74.585999999999999</v>
      </c>
      <c r="I489" s="155"/>
      <c r="J489" s="155"/>
      <c r="M489" s="151"/>
      <c r="N489" s="156"/>
      <c r="X489" s="157"/>
      <c r="AT489" s="152" t="s">
        <v>168</v>
      </c>
      <c r="AU489" s="152" t="s">
        <v>89</v>
      </c>
      <c r="AV489" s="13" t="s">
        <v>89</v>
      </c>
      <c r="AW489" s="13" t="s">
        <v>5</v>
      </c>
      <c r="AX489" s="13" t="s">
        <v>78</v>
      </c>
      <c r="AY489" s="152" t="s">
        <v>160</v>
      </c>
    </row>
    <row r="490" spans="2:65" s="13" customFormat="1">
      <c r="B490" s="151"/>
      <c r="D490" s="145" t="s">
        <v>168</v>
      </c>
      <c r="E490" s="152" t="s">
        <v>1</v>
      </c>
      <c r="F490" s="153" t="s">
        <v>600</v>
      </c>
      <c r="H490" s="154">
        <v>2.7829999999999999</v>
      </c>
      <c r="I490" s="155"/>
      <c r="J490" s="155"/>
      <c r="M490" s="151"/>
      <c r="N490" s="156"/>
      <c r="X490" s="157"/>
      <c r="AT490" s="152" t="s">
        <v>168</v>
      </c>
      <c r="AU490" s="152" t="s">
        <v>89</v>
      </c>
      <c r="AV490" s="13" t="s">
        <v>89</v>
      </c>
      <c r="AW490" s="13" t="s">
        <v>5</v>
      </c>
      <c r="AX490" s="13" t="s">
        <v>78</v>
      </c>
      <c r="AY490" s="152" t="s">
        <v>160</v>
      </c>
    </row>
    <row r="491" spans="2:65" s="13" customFormat="1">
      <c r="B491" s="151"/>
      <c r="D491" s="145" t="s">
        <v>168</v>
      </c>
      <c r="E491" s="152" t="s">
        <v>1</v>
      </c>
      <c r="F491" s="153" t="s">
        <v>601</v>
      </c>
      <c r="H491" s="154">
        <v>12.926</v>
      </c>
      <c r="I491" s="155"/>
      <c r="J491" s="155"/>
      <c r="M491" s="151"/>
      <c r="N491" s="156"/>
      <c r="X491" s="157"/>
      <c r="AT491" s="152" t="s">
        <v>168</v>
      </c>
      <c r="AU491" s="152" t="s">
        <v>89</v>
      </c>
      <c r="AV491" s="13" t="s">
        <v>89</v>
      </c>
      <c r="AW491" s="13" t="s">
        <v>5</v>
      </c>
      <c r="AX491" s="13" t="s">
        <v>78</v>
      </c>
      <c r="AY491" s="152" t="s">
        <v>160</v>
      </c>
    </row>
    <row r="492" spans="2:65" s="13" customFormat="1">
      <c r="B492" s="151"/>
      <c r="D492" s="145" t="s">
        <v>168</v>
      </c>
      <c r="E492" s="152" t="s">
        <v>1</v>
      </c>
      <c r="F492" s="153" t="s">
        <v>602</v>
      </c>
      <c r="H492" s="154">
        <v>0.77500000000000002</v>
      </c>
      <c r="I492" s="155"/>
      <c r="J492" s="155"/>
      <c r="M492" s="151"/>
      <c r="N492" s="156"/>
      <c r="X492" s="157"/>
      <c r="AT492" s="152" t="s">
        <v>168</v>
      </c>
      <c r="AU492" s="152" t="s">
        <v>89</v>
      </c>
      <c r="AV492" s="13" t="s">
        <v>89</v>
      </c>
      <c r="AW492" s="13" t="s">
        <v>5</v>
      </c>
      <c r="AX492" s="13" t="s">
        <v>78</v>
      </c>
      <c r="AY492" s="152" t="s">
        <v>160</v>
      </c>
    </row>
    <row r="493" spans="2:65" s="13" customFormat="1">
      <c r="B493" s="151"/>
      <c r="D493" s="145" t="s">
        <v>168</v>
      </c>
      <c r="E493" s="152" t="s">
        <v>1</v>
      </c>
      <c r="F493" s="153" t="s">
        <v>603</v>
      </c>
      <c r="H493" s="154">
        <v>0.46100000000000002</v>
      </c>
      <c r="I493" s="155"/>
      <c r="J493" s="155"/>
      <c r="M493" s="151"/>
      <c r="N493" s="156"/>
      <c r="X493" s="157"/>
      <c r="AT493" s="152" t="s">
        <v>168</v>
      </c>
      <c r="AU493" s="152" t="s">
        <v>89</v>
      </c>
      <c r="AV493" s="13" t="s">
        <v>89</v>
      </c>
      <c r="AW493" s="13" t="s">
        <v>5</v>
      </c>
      <c r="AX493" s="13" t="s">
        <v>78</v>
      </c>
      <c r="AY493" s="152" t="s">
        <v>160</v>
      </c>
    </row>
    <row r="494" spans="2:65" s="13" customFormat="1">
      <c r="B494" s="151"/>
      <c r="D494" s="145" t="s">
        <v>168</v>
      </c>
      <c r="E494" s="152" t="s">
        <v>1</v>
      </c>
      <c r="F494" s="153" t="s">
        <v>604</v>
      </c>
      <c r="H494" s="154">
        <v>2.2919999999999998</v>
      </c>
      <c r="I494" s="155"/>
      <c r="J494" s="155"/>
      <c r="M494" s="151"/>
      <c r="N494" s="156"/>
      <c r="X494" s="157"/>
      <c r="AT494" s="152" t="s">
        <v>168</v>
      </c>
      <c r="AU494" s="152" t="s">
        <v>89</v>
      </c>
      <c r="AV494" s="13" t="s">
        <v>89</v>
      </c>
      <c r="AW494" s="13" t="s">
        <v>5</v>
      </c>
      <c r="AX494" s="13" t="s">
        <v>78</v>
      </c>
      <c r="AY494" s="152" t="s">
        <v>160</v>
      </c>
    </row>
    <row r="495" spans="2:65" s="13" customFormat="1">
      <c r="B495" s="151"/>
      <c r="D495" s="145" t="s">
        <v>168</v>
      </c>
      <c r="E495" s="152" t="s">
        <v>1</v>
      </c>
      <c r="F495" s="153" t="s">
        <v>605</v>
      </c>
      <c r="H495" s="154">
        <v>1.1859999999999999</v>
      </c>
      <c r="I495" s="155"/>
      <c r="J495" s="155"/>
      <c r="M495" s="151"/>
      <c r="N495" s="156"/>
      <c r="X495" s="157"/>
      <c r="AT495" s="152" t="s">
        <v>168</v>
      </c>
      <c r="AU495" s="152" t="s">
        <v>89</v>
      </c>
      <c r="AV495" s="13" t="s">
        <v>89</v>
      </c>
      <c r="AW495" s="13" t="s">
        <v>5</v>
      </c>
      <c r="AX495" s="13" t="s">
        <v>78</v>
      </c>
      <c r="AY495" s="152" t="s">
        <v>160</v>
      </c>
    </row>
    <row r="496" spans="2:65" s="14" customFormat="1">
      <c r="B496" s="158"/>
      <c r="D496" s="145" t="s">
        <v>168</v>
      </c>
      <c r="E496" s="159" t="s">
        <v>1</v>
      </c>
      <c r="F496" s="160" t="s">
        <v>173</v>
      </c>
      <c r="H496" s="161">
        <v>95.009</v>
      </c>
      <c r="I496" s="162"/>
      <c r="J496" s="162"/>
      <c r="M496" s="158"/>
      <c r="N496" s="163"/>
      <c r="X496" s="164"/>
      <c r="AT496" s="159" t="s">
        <v>168</v>
      </c>
      <c r="AU496" s="159" t="s">
        <v>89</v>
      </c>
      <c r="AV496" s="14" t="s">
        <v>166</v>
      </c>
      <c r="AW496" s="14" t="s">
        <v>5</v>
      </c>
      <c r="AX496" s="14" t="s">
        <v>83</v>
      </c>
      <c r="AY496" s="159" t="s">
        <v>160</v>
      </c>
    </row>
    <row r="497" spans="2:65" s="13" customFormat="1">
      <c r="B497" s="151"/>
      <c r="D497" s="145" t="s">
        <v>168</v>
      </c>
      <c r="F497" s="153" t="s">
        <v>610</v>
      </c>
      <c r="H497" s="154">
        <v>109.735</v>
      </c>
      <c r="I497" s="155"/>
      <c r="J497" s="155"/>
      <c r="M497" s="151"/>
      <c r="N497" s="156"/>
      <c r="X497" s="157"/>
      <c r="AT497" s="152" t="s">
        <v>168</v>
      </c>
      <c r="AU497" s="152" t="s">
        <v>89</v>
      </c>
      <c r="AV497" s="13" t="s">
        <v>89</v>
      </c>
      <c r="AW497" s="13" t="s">
        <v>4</v>
      </c>
      <c r="AX497" s="13" t="s">
        <v>83</v>
      </c>
      <c r="AY497" s="152" t="s">
        <v>160</v>
      </c>
    </row>
    <row r="498" spans="2:65" s="1" customFormat="1" ht="24.2" customHeight="1">
      <c r="B498" s="31"/>
      <c r="C498" s="130" t="s">
        <v>611</v>
      </c>
      <c r="D498" s="130" t="s">
        <v>162</v>
      </c>
      <c r="E498" s="131" t="s">
        <v>612</v>
      </c>
      <c r="F498" s="132" t="s">
        <v>613</v>
      </c>
      <c r="G498" s="133" t="s">
        <v>465</v>
      </c>
      <c r="H498" s="175"/>
      <c r="I498" s="135"/>
      <c r="J498" s="135"/>
      <c r="K498" s="136">
        <f>ROUND(P498*H498,2)</f>
        <v>0</v>
      </c>
      <c r="L498" s="132" t="s">
        <v>165</v>
      </c>
      <c r="M498" s="31"/>
      <c r="N498" s="137" t="s">
        <v>1</v>
      </c>
      <c r="O498" s="138" t="s">
        <v>41</v>
      </c>
      <c r="P498" s="139">
        <f>I498+J498</f>
        <v>0</v>
      </c>
      <c r="Q498" s="139">
        <f>ROUND(I498*H498,2)</f>
        <v>0</v>
      </c>
      <c r="R498" s="139">
        <f>ROUND(J498*H498,2)</f>
        <v>0</v>
      </c>
      <c r="T498" s="140">
        <f>S498*H498</f>
        <v>0</v>
      </c>
      <c r="U498" s="140">
        <v>0</v>
      </c>
      <c r="V498" s="140">
        <f>U498*H498</f>
        <v>0</v>
      </c>
      <c r="W498" s="140">
        <v>0</v>
      </c>
      <c r="X498" s="141">
        <f>W498*H498</f>
        <v>0</v>
      </c>
      <c r="AR498" s="142" t="s">
        <v>246</v>
      </c>
      <c r="AT498" s="142" t="s">
        <v>162</v>
      </c>
      <c r="AU498" s="142" t="s">
        <v>89</v>
      </c>
      <c r="AY498" s="16" t="s">
        <v>160</v>
      </c>
      <c r="BE498" s="143">
        <f>IF(O498="základní",K498,0)</f>
        <v>0</v>
      </c>
      <c r="BF498" s="143">
        <f>IF(O498="snížená",K498,0)</f>
        <v>0</v>
      </c>
      <c r="BG498" s="143">
        <f>IF(O498="zákl. přenesená",K498,0)</f>
        <v>0</v>
      </c>
      <c r="BH498" s="143">
        <f>IF(O498="sníž. přenesená",K498,0)</f>
        <v>0</v>
      </c>
      <c r="BI498" s="143">
        <f>IF(O498="nulová",K498,0)</f>
        <v>0</v>
      </c>
      <c r="BJ498" s="16" t="s">
        <v>83</v>
      </c>
      <c r="BK498" s="143">
        <f>ROUND(P498*H498,2)</f>
        <v>0</v>
      </c>
      <c r="BL498" s="16" t="s">
        <v>246</v>
      </c>
      <c r="BM498" s="142" t="s">
        <v>614</v>
      </c>
    </row>
    <row r="499" spans="2:65" s="11" customFormat="1" ht="22.9" customHeight="1">
      <c r="B499" s="117"/>
      <c r="D499" s="118" t="s">
        <v>77</v>
      </c>
      <c r="E499" s="128" t="s">
        <v>615</v>
      </c>
      <c r="F499" s="128" t="s">
        <v>616</v>
      </c>
      <c r="I499" s="120"/>
      <c r="J499" s="120"/>
      <c r="K499" s="129">
        <f>BK499</f>
        <v>0</v>
      </c>
      <c r="M499" s="117"/>
      <c r="N499" s="122"/>
      <c r="Q499" s="123">
        <f>SUM(Q500:Q563)</f>
        <v>0</v>
      </c>
      <c r="R499" s="123">
        <f>SUM(R500:R563)</f>
        <v>0</v>
      </c>
      <c r="T499" s="124">
        <f>SUM(T500:T563)</f>
        <v>0</v>
      </c>
      <c r="V499" s="124">
        <f>SUM(V500:V563)</f>
        <v>0.68122848000000003</v>
      </c>
      <c r="X499" s="125">
        <f>SUM(X500:X563)</f>
        <v>0</v>
      </c>
      <c r="AR499" s="118" t="s">
        <v>89</v>
      </c>
      <c r="AT499" s="126" t="s">
        <v>77</v>
      </c>
      <c r="AU499" s="126" t="s">
        <v>83</v>
      </c>
      <c r="AY499" s="118" t="s">
        <v>160</v>
      </c>
      <c r="BK499" s="127">
        <f>SUM(BK500:BK563)</f>
        <v>0</v>
      </c>
    </row>
    <row r="500" spans="2:65" s="1" customFormat="1" ht="24.2" customHeight="1">
      <c r="B500" s="31"/>
      <c r="C500" s="130" t="s">
        <v>617</v>
      </c>
      <c r="D500" s="130" t="s">
        <v>162</v>
      </c>
      <c r="E500" s="131" t="s">
        <v>618</v>
      </c>
      <c r="F500" s="132" t="s">
        <v>619</v>
      </c>
      <c r="G500" s="133" t="s">
        <v>100</v>
      </c>
      <c r="H500" s="134">
        <v>16.350000000000001</v>
      </c>
      <c r="I500" s="135"/>
      <c r="J500" s="135"/>
      <c r="K500" s="136">
        <f>ROUND(P500*H500,2)</f>
        <v>0</v>
      </c>
      <c r="L500" s="132" t="s">
        <v>1</v>
      </c>
      <c r="M500" s="31"/>
      <c r="N500" s="137" t="s">
        <v>1</v>
      </c>
      <c r="O500" s="138" t="s">
        <v>41</v>
      </c>
      <c r="P500" s="139">
        <f>I500+J500</f>
        <v>0</v>
      </c>
      <c r="Q500" s="139">
        <f>ROUND(I500*H500,2)</f>
        <v>0</v>
      </c>
      <c r="R500" s="139">
        <f>ROUND(J500*H500,2)</f>
        <v>0</v>
      </c>
      <c r="T500" s="140">
        <f>S500*H500</f>
        <v>0</v>
      </c>
      <c r="U500" s="140">
        <v>0</v>
      </c>
      <c r="V500" s="140">
        <f>U500*H500</f>
        <v>0</v>
      </c>
      <c r="W500" s="140">
        <v>0</v>
      </c>
      <c r="X500" s="141">
        <f>W500*H500</f>
        <v>0</v>
      </c>
      <c r="AR500" s="142" t="s">
        <v>246</v>
      </c>
      <c r="AT500" s="142" t="s">
        <v>162</v>
      </c>
      <c r="AU500" s="142" t="s">
        <v>89</v>
      </c>
      <c r="AY500" s="16" t="s">
        <v>160</v>
      </c>
      <c r="BE500" s="143">
        <f>IF(O500="základní",K500,0)</f>
        <v>0</v>
      </c>
      <c r="BF500" s="143">
        <f>IF(O500="snížená",K500,0)</f>
        <v>0</v>
      </c>
      <c r="BG500" s="143">
        <f>IF(O500="zákl. přenesená",K500,0)</f>
        <v>0</v>
      </c>
      <c r="BH500" s="143">
        <f>IF(O500="sníž. přenesená",K500,0)</f>
        <v>0</v>
      </c>
      <c r="BI500" s="143">
        <f>IF(O500="nulová",K500,0)</f>
        <v>0</v>
      </c>
      <c r="BJ500" s="16" t="s">
        <v>83</v>
      </c>
      <c r="BK500" s="143">
        <f>ROUND(P500*H500,2)</f>
        <v>0</v>
      </c>
      <c r="BL500" s="16" t="s">
        <v>246</v>
      </c>
      <c r="BM500" s="142" t="s">
        <v>620</v>
      </c>
    </row>
    <row r="501" spans="2:65" s="13" customFormat="1">
      <c r="B501" s="151"/>
      <c r="D501" s="145" t="s">
        <v>168</v>
      </c>
      <c r="E501" s="152" t="s">
        <v>1</v>
      </c>
      <c r="F501" s="153" t="s">
        <v>621</v>
      </c>
      <c r="H501" s="154">
        <v>16.350000000000001</v>
      </c>
      <c r="I501" s="155"/>
      <c r="J501" s="155"/>
      <c r="M501" s="151"/>
      <c r="N501" s="156"/>
      <c r="X501" s="157"/>
      <c r="AT501" s="152" t="s">
        <v>168</v>
      </c>
      <c r="AU501" s="152" t="s">
        <v>89</v>
      </c>
      <c r="AV501" s="13" t="s">
        <v>89</v>
      </c>
      <c r="AW501" s="13" t="s">
        <v>5</v>
      </c>
      <c r="AX501" s="13" t="s">
        <v>78</v>
      </c>
      <c r="AY501" s="152" t="s">
        <v>160</v>
      </c>
    </row>
    <row r="502" spans="2:65" s="14" customFormat="1">
      <c r="B502" s="158"/>
      <c r="D502" s="145" t="s">
        <v>168</v>
      </c>
      <c r="E502" s="159" t="s">
        <v>1</v>
      </c>
      <c r="F502" s="160" t="s">
        <v>173</v>
      </c>
      <c r="H502" s="161">
        <v>16.350000000000001</v>
      </c>
      <c r="I502" s="162"/>
      <c r="J502" s="162"/>
      <c r="M502" s="158"/>
      <c r="N502" s="163"/>
      <c r="X502" s="164"/>
      <c r="AT502" s="159" t="s">
        <v>168</v>
      </c>
      <c r="AU502" s="159" t="s">
        <v>89</v>
      </c>
      <c r="AV502" s="14" t="s">
        <v>166</v>
      </c>
      <c r="AW502" s="14" t="s">
        <v>5</v>
      </c>
      <c r="AX502" s="14" t="s">
        <v>83</v>
      </c>
      <c r="AY502" s="159" t="s">
        <v>160</v>
      </c>
    </row>
    <row r="503" spans="2:65" s="1" customFormat="1" ht="37.9" customHeight="1">
      <c r="B503" s="31"/>
      <c r="C503" s="130" t="s">
        <v>622</v>
      </c>
      <c r="D503" s="130" t="s">
        <v>162</v>
      </c>
      <c r="E503" s="131" t="s">
        <v>623</v>
      </c>
      <c r="F503" s="132" t="s">
        <v>624</v>
      </c>
      <c r="G503" s="133" t="s">
        <v>87</v>
      </c>
      <c r="H503" s="134">
        <v>14.769</v>
      </c>
      <c r="I503" s="135"/>
      <c r="J503" s="135"/>
      <c r="K503" s="136">
        <f>ROUND(P503*H503,2)</f>
        <v>0</v>
      </c>
      <c r="L503" s="132" t="s">
        <v>165</v>
      </c>
      <c r="M503" s="31"/>
      <c r="N503" s="137" t="s">
        <v>1</v>
      </c>
      <c r="O503" s="138" t="s">
        <v>41</v>
      </c>
      <c r="P503" s="139">
        <f>I503+J503</f>
        <v>0</v>
      </c>
      <c r="Q503" s="139">
        <f>ROUND(I503*H503,2)</f>
        <v>0</v>
      </c>
      <c r="R503" s="139">
        <f>ROUND(J503*H503,2)</f>
        <v>0</v>
      </c>
      <c r="T503" s="140">
        <f>S503*H503</f>
        <v>0</v>
      </c>
      <c r="U503" s="140">
        <v>6.1199999999999996E-3</v>
      </c>
      <c r="V503" s="140">
        <f>U503*H503</f>
        <v>9.0386279999999999E-2</v>
      </c>
      <c r="W503" s="140">
        <v>0</v>
      </c>
      <c r="X503" s="141">
        <f>W503*H503</f>
        <v>0</v>
      </c>
      <c r="AR503" s="142" t="s">
        <v>246</v>
      </c>
      <c r="AT503" s="142" t="s">
        <v>162</v>
      </c>
      <c r="AU503" s="142" t="s">
        <v>89</v>
      </c>
      <c r="AY503" s="16" t="s">
        <v>160</v>
      </c>
      <c r="BE503" s="143">
        <f>IF(O503="základní",K503,0)</f>
        <v>0</v>
      </c>
      <c r="BF503" s="143">
        <f>IF(O503="snížená",K503,0)</f>
        <v>0</v>
      </c>
      <c r="BG503" s="143">
        <f>IF(O503="zákl. přenesená",K503,0)</f>
        <v>0</v>
      </c>
      <c r="BH503" s="143">
        <f>IF(O503="sníž. přenesená",K503,0)</f>
        <v>0</v>
      </c>
      <c r="BI503" s="143">
        <f>IF(O503="nulová",K503,0)</f>
        <v>0</v>
      </c>
      <c r="BJ503" s="16" t="s">
        <v>83</v>
      </c>
      <c r="BK503" s="143">
        <f>ROUND(P503*H503,2)</f>
        <v>0</v>
      </c>
      <c r="BL503" s="16" t="s">
        <v>246</v>
      </c>
      <c r="BM503" s="142" t="s">
        <v>625</v>
      </c>
    </row>
    <row r="504" spans="2:65" s="12" customFormat="1">
      <c r="B504" s="144"/>
      <c r="D504" s="145" t="s">
        <v>168</v>
      </c>
      <c r="E504" s="146" t="s">
        <v>1</v>
      </c>
      <c r="F504" s="147" t="s">
        <v>626</v>
      </c>
      <c r="H504" s="146" t="s">
        <v>1</v>
      </c>
      <c r="I504" s="148"/>
      <c r="J504" s="148"/>
      <c r="M504" s="144"/>
      <c r="N504" s="149"/>
      <c r="X504" s="150"/>
      <c r="AT504" s="146" t="s">
        <v>168</v>
      </c>
      <c r="AU504" s="146" t="s">
        <v>89</v>
      </c>
      <c r="AV504" s="12" t="s">
        <v>83</v>
      </c>
      <c r="AW504" s="12" t="s">
        <v>5</v>
      </c>
      <c r="AX504" s="12" t="s">
        <v>78</v>
      </c>
      <c r="AY504" s="146" t="s">
        <v>160</v>
      </c>
    </row>
    <row r="505" spans="2:65" s="13" customFormat="1">
      <c r="B505" s="151"/>
      <c r="D505" s="145" t="s">
        <v>168</v>
      </c>
      <c r="E505" s="152" t="s">
        <v>1</v>
      </c>
      <c r="F505" s="153" t="s">
        <v>627</v>
      </c>
      <c r="H505" s="154">
        <v>6.4610000000000003</v>
      </c>
      <c r="I505" s="155"/>
      <c r="J505" s="155"/>
      <c r="M505" s="151"/>
      <c r="N505" s="156"/>
      <c r="X505" s="157"/>
      <c r="AT505" s="152" t="s">
        <v>168</v>
      </c>
      <c r="AU505" s="152" t="s">
        <v>89</v>
      </c>
      <c r="AV505" s="13" t="s">
        <v>89</v>
      </c>
      <c r="AW505" s="13" t="s">
        <v>5</v>
      </c>
      <c r="AX505" s="13" t="s">
        <v>78</v>
      </c>
      <c r="AY505" s="152" t="s">
        <v>160</v>
      </c>
    </row>
    <row r="506" spans="2:65" s="13" customFormat="1">
      <c r="B506" s="151"/>
      <c r="D506" s="145" t="s">
        <v>168</v>
      </c>
      <c r="E506" s="152" t="s">
        <v>1</v>
      </c>
      <c r="F506" s="153" t="s">
        <v>628</v>
      </c>
      <c r="H506" s="154">
        <v>6.8029999999999999</v>
      </c>
      <c r="I506" s="155"/>
      <c r="J506" s="155"/>
      <c r="M506" s="151"/>
      <c r="N506" s="156"/>
      <c r="X506" s="157"/>
      <c r="AT506" s="152" t="s">
        <v>168</v>
      </c>
      <c r="AU506" s="152" t="s">
        <v>89</v>
      </c>
      <c r="AV506" s="13" t="s">
        <v>89</v>
      </c>
      <c r="AW506" s="13" t="s">
        <v>5</v>
      </c>
      <c r="AX506" s="13" t="s">
        <v>78</v>
      </c>
      <c r="AY506" s="152" t="s">
        <v>160</v>
      </c>
    </row>
    <row r="507" spans="2:65" s="13" customFormat="1">
      <c r="B507" s="151"/>
      <c r="D507" s="145" t="s">
        <v>168</v>
      </c>
      <c r="E507" s="152" t="s">
        <v>1</v>
      </c>
      <c r="F507" s="153" t="s">
        <v>482</v>
      </c>
      <c r="H507" s="154">
        <v>1.5049999999999999</v>
      </c>
      <c r="I507" s="155"/>
      <c r="J507" s="155"/>
      <c r="M507" s="151"/>
      <c r="N507" s="156"/>
      <c r="X507" s="157"/>
      <c r="AT507" s="152" t="s">
        <v>168</v>
      </c>
      <c r="AU507" s="152" t="s">
        <v>89</v>
      </c>
      <c r="AV507" s="13" t="s">
        <v>89</v>
      </c>
      <c r="AW507" s="13" t="s">
        <v>5</v>
      </c>
      <c r="AX507" s="13" t="s">
        <v>78</v>
      </c>
      <c r="AY507" s="152" t="s">
        <v>160</v>
      </c>
    </row>
    <row r="508" spans="2:65" s="14" customFormat="1">
      <c r="B508" s="158"/>
      <c r="D508" s="145" t="s">
        <v>168</v>
      </c>
      <c r="E508" s="159" t="s">
        <v>1</v>
      </c>
      <c r="F508" s="160" t="s">
        <v>173</v>
      </c>
      <c r="H508" s="161">
        <v>14.769</v>
      </c>
      <c r="I508" s="162"/>
      <c r="J508" s="162"/>
      <c r="M508" s="158"/>
      <c r="N508" s="163"/>
      <c r="X508" s="164"/>
      <c r="AT508" s="159" t="s">
        <v>168</v>
      </c>
      <c r="AU508" s="159" t="s">
        <v>89</v>
      </c>
      <c r="AV508" s="14" t="s">
        <v>166</v>
      </c>
      <c r="AW508" s="14" t="s">
        <v>5</v>
      </c>
      <c r="AX508" s="14" t="s">
        <v>83</v>
      </c>
      <c r="AY508" s="159" t="s">
        <v>160</v>
      </c>
    </row>
    <row r="509" spans="2:65" s="1" customFormat="1" ht="24.2" customHeight="1">
      <c r="B509" s="31"/>
      <c r="C509" s="165" t="s">
        <v>629</v>
      </c>
      <c r="D509" s="165" t="s">
        <v>211</v>
      </c>
      <c r="E509" s="166" t="s">
        <v>630</v>
      </c>
      <c r="F509" s="167" t="s">
        <v>631</v>
      </c>
      <c r="G509" s="168" t="s">
        <v>87</v>
      </c>
      <c r="H509" s="169">
        <v>15.507</v>
      </c>
      <c r="I509" s="170"/>
      <c r="J509" s="171"/>
      <c r="K509" s="172">
        <f>ROUND(P509*H509,2)</f>
        <v>0</v>
      </c>
      <c r="L509" s="167" t="s">
        <v>165</v>
      </c>
      <c r="M509" s="173"/>
      <c r="N509" s="174" t="s">
        <v>1</v>
      </c>
      <c r="O509" s="138" t="s">
        <v>41</v>
      </c>
      <c r="P509" s="139">
        <f>I509+J509</f>
        <v>0</v>
      </c>
      <c r="Q509" s="139">
        <f>ROUND(I509*H509,2)</f>
        <v>0</v>
      </c>
      <c r="R509" s="139">
        <f>ROUND(J509*H509,2)</f>
        <v>0</v>
      </c>
      <c r="T509" s="140">
        <f>S509*H509</f>
        <v>0</v>
      </c>
      <c r="U509" s="140">
        <v>2.8999999999999998E-3</v>
      </c>
      <c r="V509" s="140">
        <f>U509*H509</f>
        <v>4.4970299999999998E-2</v>
      </c>
      <c r="W509" s="140">
        <v>0</v>
      </c>
      <c r="X509" s="141">
        <f>W509*H509</f>
        <v>0</v>
      </c>
      <c r="AR509" s="142" t="s">
        <v>325</v>
      </c>
      <c r="AT509" s="142" t="s">
        <v>211</v>
      </c>
      <c r="AU509" s="142" t="s">
        <v>89</v>
      </c>
      <c r="AY509" s="16" t="s">
        <v>160</v>
      </c>
      <c r="BE509" s="143">
        <f>IF(O509="základní",K509,0)</f>
        <v>0</v>
      </c>
      <c r="BF509" s="143">
        <f>IF(O509="snížená",K509,0)</f>
        <v>0</v>
      </c>
      <c r="BG509" s="143">
        <f>IF(O509="zákl. přenesená",K509,0)</f>
        <v>0</v>
      </c>
      <c r="BH509" s="143">
        <f>IF(O509="sníž. přenesená",K509,0)</f>
        <v>0</v>
      </c>
      <c r="BI509" s="143">
        <f>IF(O509="nulová",K509,0)</f>
        <v>0</v>
      </c>
      <c r="BJ509" s="16" t="s">
        <v>83</v>
      </c>
      <c r="BK509" s="143">
        <f>ROUND(P509*H509,2)</f>
        <v>0</v>
      </c>
      <c r="BL509" s="16" t="s">
        <v>246</v>
      </c>
      <c r="BM509" s="142" t="s">
        <v>632</v>
      </c>
    </row>
    <row r="510" spans="2:65" s="12" customFormat="1">
      <c r="B510" s="144"/>
      <c r="D510" s="145" t="s">
        <v>168</v>
      </c>
      <c r="E510" s="146" t="s">
        <v>1</v>
      </c>
      <c r="F510" s="147" t="s">
        <v>626</v>
      </c>
      <c r="H510" s="146" t="s">
        <v>1</v>
      </c>
      <c r="I510" s="148"/>
      <c r="J510" s="148"/>
      <c r="M510" s="144"/>
      <c r="N510" s="149"/>
      <c r="X510" s="150"/>
      <c r="AT510" s="146" t="s">
        <v>168</v>
      </c>
      <c r="AU510" s="146" t="s">
        <v>89</v>
      </c>
      <c r="AV510" s="12" t="s">
        <v>83</v>
      </c>
      <c r="AW510" s="12" t="s">
        <v>5</v>
      </c>
      <c r="AX510" s="12" t="s">
        <v>78</v>
      </c>
      <c r="AY510" s="146" t="s">
        <v>160</v>
      </c>
    </row>
    <row r="511" spans="2:65" s="13" customFormat="1">
      <c r="B511" s="151"/>
      <c r="D511" s="145" t="s">
        <v>168</v>
      </c>
      <c r="E511" s="152" t="s">
        <v>1</v>
      </c>
      <c r="F511" s="153" t="s">
        <v>627</v>
      </c>
      <c r="H511" s="154">
        <v>6.4610000000000003</v>
      </c>
      <c r="I511" s="155"/>
      <c r="J511" s="155"/>
      <c r="M511" s="151"/>
      <c r="N511" s="156"/>
      <c r="X511" s="157"/>
      <c r="AT511" s="152" t="s">
        <v>168</v>
      </c>
      <c r="AU511" s="152" t="s">
        <v>89</v>
      </c>
      <c r="AV511" s="13" t="s">
        <v>89</v>
      </c>
      <c r="AW511" s="13" t="s">
        <v>5</v>
      </c>
      <c r="AX511" s="13" t="s">
        <v>78</v>
      </c>
      <c r="AY511" s="152" t="s">
        <v>160</v>
      </c>
    </row>
    <row r="512" spans="2:65" s="13" customFormat="1">
      <c r="B512" s="151"/>
      <c r="D512" s="145" t="s">
        <v>168</v>
      </c>
      <c r="E512" s="152" t="s">
        <v>1</v>
      </c>
      <c r="F512" s="153" t="s">
        <v>628</v>
      </c>
      <c r="H512" s="154">
        <v>6.8029999999999999</v>
      </c>
      <c r="I512" s="155"/>
      <c r="J512" s="155"/>
      <c r="M512" s="151"/>
      <c r="N512" s="156"/>
      <c r="X512" s="157"/>
      <c r="AT512" s="152" t="s">
        <v>168</v>
      </c>
      <c r="AU512" s="152" t="s">
        <v>89</v>
      </c>
      <c r="AV512" s="13" t="s">
        <v>89</v>
      </c>
      <c r="AW512" s="13" t="s">
        <v>5</v>
      </c>
      <c r="AX512" s="13" t="s">
        <v>78</v>
      </c>
      <c r="AY512" s="152" t="s">
        <v>160</v>
      </c>
    </row>
    <row r="513" spans="2:65" s="13" customFormat="1">
      <c r="B513" s="151"/>
      <c r="D513" s="145" t="s">
        <v>168</v>
      </c>
      <c r="E513" s="152" t="s">
        <v>1</v>
      </c>
      <c r="F513" s="153" t="s">
        <v>482</v>
      </c>
      <c r="H513" s="154">
        <v>1.5049999999999999</v>
      </c>
      <c r="I513" s="155"/>
      <c r="J513" s="155"/>
      <c r="M513" s="151"/>
      <c r="N513" s="156"/>
      <c r="X513" s="157"/>
      <c r="AT513" s="152" t="s">
        <v>168</v>
      </c>
      <c r="AU513" s="152" t="s">
        <v>89</v>
      </c>
      <c r="AV513" s="13" t="s">
        <v>89</v>
      </c>
      <c r="AW513" s="13" t="s">
        <v>5</v>
      </c>
      <c r="AX513" s="13" t="s">
        <v>78</v>
      </c>
      <c r="AY513" s="152" t="s">
        <v>160</v>
      </c>
    </row>
    <row r="514" spans="2:65" s="14" customFormat="1">
      <c r="B514" s="158"/>
      <c r="D514" s="145" t="s">
        <v>168</v>
      </c>
      <c r="E514" s="159" t="s">
        <v>1</v>
      </c>
      <c r="F514" s="160" t="s">
        <v>173</v>
      </c>
      <c r="H514" s="161">
        <v>14.769</v>
      </c>
      <c r="I514" s="162"/>
      <c r="J514" s="162"/>
      <c r="M514" s="158"/>
      <c r="N514" s="163"/>
      <c r="X514" s="164"/>
      <c r="AT514" s="159" t="s">
        <v>168</v>
      </c>
      <c r="AU514" s="159" t="s">
        <v>89</v>
      </c>
      <c r="AV514" s="14" t="s">
        <v>166</v>
      </c>
      <c r="AW514" s="14" t="s">
        <v>5</v>
      </c>
      <c r="AX514" s="14" t="s">
        <v>83</v>
      </c>
      <c r="AY514" s="159" t="s">
        <v>160</v>
      </c>
    </row>
    <row r="515" spans="2:65" s="13" customFormat="1">
      <c r="B515" s="151"/>
      <c r="D515" s="145" t="s">
        <v>168</v>
      </c>
      <c r="F515" s="153" t="s">
        <v>633</v>
      </c>
      <c r="H515" s="154">
        <v>15.507</v>
      </c>
      <c r="I515" s="155"/>
      <c r="J515" s="155"/>
      <c r="M515" s="151"/>
      <c r="N515" s="156"/>
      <c r="X515" s="157"/>
      <c r="AT515" s="152" t="s">
        <v>168</v>
      </c>
      <c r="AU515" s="152" t="s">
        <v>89</v>
      </c>
      <c r="AV515" s="13" t="s">
        <v>89</v>
      </c>
      <c r="AW515" s="13" t="s">
        <v>4</v>
      </c>
      <c r="AX515" s="13" t="s">
        <v>83</v>
      </c>
      <c r="AY515" s="152" t="s">
        <v>160</v>
      </c>
    </row>
    <row r="516" spans="2:65" s="1" customFormat="1" ht="37.9" customHeight="1">
      <c r="B516" s="31"/>
      <c r="C516" s="130" t="s">
        <v>634</v>
      </c>
      <c r="D516" s="130" t="s">
        <v>162</v>
      </c>
      <c r="E516" s="131" t="s">
        <v>635</v>
      </c>
      <c r="F516" s="132" t="s">
        <v>636</v>
      </c>
      <c r="G516" s="133" t="s">
        <v>87</v>
      </c>
      <c r="H516" s="134">
        <v>196.381</v>
      </c>
      <c r="I516" s="135"/>
      <c r="J516" s="135"/>
      <c r="K516" s="136">
        <f>ROUND(P516*H516,2)</f>
        <v>0</v>
      </c>
      <c r="L516" s="132" t="s">
        <v>165</v>
      </c>
      <c r="M516" s="31"/>
      <c r="N516" s="137" t="s">
        <v>1</v>
      </c>
      <c r="O516" s="138" t="s">
        <v>41</v>
      </c>
      <c r="P516" s="139">
        <f>I516+J516</f>
        <v>0</v>
      </c>
      <c r="Q516" s="139">
        <f>ROUND(I516*H516,2)</f>
        <v>0</v>
      </c>
      <c r="R516" s="139">
        <f>ROUND(J516*H516,2)</f>
        <v>0</v>
      </c>
      <c r="T516" s="140">
        <f>S516*H516</f>
        <v>0</v>
      </c>
      <c r="U516" s="140">
        <v>1.2E-4</v>
      </c>
      <c r="V516" s="140">
        <f>U516*H516</f>
        <v>2.3565720000000002E-2</v>
      </c>
      <c r="W516" s="140">
        <v>0</v>
      </c>
      <c r="X516" s="141">
        <f>W516*H516</f>
        <v>0</v>
      </c>
      <c r="AR516" s="142" t="s">
        <v>246</v>
      </c>
      <c r="AT516" s="142" t="s">
        <v>162</v>
      </c>
      <c r="AU516" s="142" t="s">
        <v>89</v>
      </c>
      <c r="AY516" s="16" t="s">
        <v>160</v>
      </c>
      <c r="BE516" s="143">
        <f>IF(O516="základní",K516,0)</f>
        <v>0</v>
      </c>
      <c r="BF516" s="143">
        <f>IF(O516="snížená",K516,0)</f>
        <v>0</v>
      </c>
      <c r="BG516" s="143">
        <f>IF(O516="zákl. přenesená",K516,0)</f>
        <v>0</v>
      </c>
      <c r="BH516" s="143">
        <f>IF(O516="sníž. přenesená",K516,0)</f>
        <v>0</v>
      </c>
      <c r="BI516" s="143">
        <f>IF(O516="nulová",K516,0)</f>
        <v>0</v>
      </c>
      <c r="BJ516" s="16" t="s">
        <v>83</v>
      </c>
      <c r="BK516" s="143">
        <f>ROUND(P516*H516,2)</f>
        <v>0</v>
      </c>
      <c r="BL516" s="16" t="s">
        <v>246</v>
      </c>
      <c r="BM516" s="142" t="s">
        <v>637</v>
      </c>
    </row>
    <row r="517" spans="2:65" s="12" customFormat="1">
      <c r="B517" s="144"/>
      <c r="D517" s="145" t="s">
        <v>168</v>
      </c>
      <c r="E517" s="146" t="s">
        <v>1</v>
      </c>
      <c r="F517" s="147" t="s">
        <v>638</v>
      </c>
      <c r="H517" s="146" t="s">
        <v>1</v>
      </c>
      <c r="I517" s="148"/>
      <c r="J517" s="148"/>
      <c r="M517" s="144"/>
      <c r="N517" s="149"/>
      <c r="X517" s="150"/>
      <c r="AT517" s="146" t="s">
        <v>168</v>
      </c>
      <c r="AU517" s="146" t="s">
        <v>89</v>
      </c>
      <c r="AV517" s="12" t="s">
        <v>83</v>
      </c>
      <c r="AW517" s="12" t="s">
        <v>5</v>
      </c>
      <c r="AX517" s="12" t="s">
        <v>78</v>
      </c>
      <c r="AY517" s="146" t="s">
        <v>160</v>
      </c>
    </row>
    <row r="518" spans="2:65" s="13" customFormat="1">
      <c r="B518" s="151"/>
      <c r="D518" s="145" t="s">
        <v>168</v>
      </c>
      <c r="E518" s="152" t="s">
        <v>1</v>
      </c>
      <c r="F518" s="153" t="s">
        <v>639</v>
      </c>
      <c r="H518" s="154">
        <v>223.71600000000001</v>
      </c>
      <c r="I518" s="155"/>
      <c r="J518" s="155"/>
      <c r="M518" s="151"/>
      <c r="N518" s="156"/>
      <c r="X518" s="157"/>
      <c r="AT518" s="152" t="s">
        <v>168</v>
      </c>
      <c r="AU518" s="152" t="s">
        <v>89</v>
      </c>
      <c r="AV518" s="13" t="s">
        <v>89</v>
      </c>
      <c r="AW518" s="13" t="s">
        <v>5</v>
      </c>
      <c r="AX518" s="13" t="s">
        <v>78</v>
      </c>
      <c r="AY518" s="152" t="s">
        <v>160</v>
      </c>
    </row>
    <row r="519" spans="2:65" s="13" customFormat="1">
      <c r="B519" s="151"/>
      <c r="D519" s="145" t="s">
        <v>168</v>
      </c>
      <c r="E519" s="152" t="s">
        <v>1</v>
      </c>
      <c r="F519" s="153" t="s">
        <v>640</v>
      </c>
      <c r="H519" s="154">
        <v>-5.9640000000000004</v>
      </c>
      <c r="I519" s="155"/>
      <c r="J519" s="155"/>
      <c r="M519" s="151"/>
      <c r="N519" s="156"/>
      <c r="X519" s="157"/>
      <c r="AT519" s="152" t="s">
        <v>168</v>
      </c>
      <c r="AU519" s="152" t="s">
        <v>89</v>
      </c>
      <c r="AV519" s="13" t="s">
        <v>89</v>
      </c>
      <c r="AW519" s="13" t="s">
        <v>5</v>
      </c>
      <c r="AX519" s="13" t="s">
        <v>78</v>
      </c>
      <c r="AY519" s="152" t="s">
        <v>160</v>
      </c>
    </row>
    <row r="520" spans="2:65" s="13" customFormat="1">
      <c r="B520" s="151"/>
      <c r="D520" s="145" t="s">
        <v>168</v>
      </c>
      <c r="E520" s="152" t="s">
        <v>1</v>
      </c>
      <c r="F520" s="153" t="s">
        <v>641</v>
      </c>
      <c r="H520" s="154">
        <v>-5.0209999999999999</v>
      </c>
      <c r="I520" s="155"/>
      <c r="J520" s="155"/>
      <c r="M520" s="151"/>
      <c r="N520" s="156"/>
      <c r="X520" s="157"/>
      <c r="AT520" s="152" t="s">
        <v>168</v>
      </c>
      <c r="AU520" s="152" t="s">
        <v>89</v>
      </c>
      <c r="AV520" s="13" t="s">
        <v>89</v>
      </c>
      <c r="AW520" s="13" t="s">
        <v>5</v>
      </c>
      <c r="AX520" s="13" t="s">
        <v>78</v>
      </c>
      <c r="AY520" s="152" t="s">
        <v>160</v>
      </c>
    </row>
    <row r="521" spans="2:65" s="13" customFormat="1">
      <c r="B521" s="151"/>
      <c r="D521" s="145" t="s">
        <v>168</v>
      </c>
      <c r="E521" s="152" t="s">
        <v>1</v>
      </c>
      <c r="F521" s="153" t="s">
        <v>642</v>
      </c>
      <c r="H521" s="154">
        <v>-16.350000000000001</v>
      </c>
      <c r="I521" s="155"/>
      <c r="J521" s="155"/>
      <c r="M521" s="151"/>
      <c r="N521" s="156"/>
      <c r="X521" s="157"/>
      <c r="AT521" s="152" t="s">
        <v>168</v>
      </c>
      <c r="AU521" s="152" t="s">
        <v>89</v>
      </c>
      <c r="AV521" s="13" t="s">
        <v>89</v>
      </c>
      <c r="AW521" s="13" t="s">
        <v>5</v>
      </c>
      <c r="AX521" s="13" t="s">
        <v>78</v>
      </c>
      <c r="AY521" s="152" t="s">
        <v>160</v>
      </c>
    </row>
    <row r="522" spans="2:65" s="14" customFormat="1">
      <c r="B522" s="158"/>
      <c r="D522" s="145" t="s">
        <v>168</v>
      </c>
      <c r="E522" s="159" t="s">
        <v>1</v>
      </c>
      <c r="F522" s="160" t="s">
        <v>173</v>
      </c>
      <c r="H522" s="161">
        <v>196.381</v>
      </c>
      <c r="I522" s="162"/>
      <c r="J522" s="162"/>
      <c r="M522" s="158"/>
      <c r="N522" s="163"/>
      <c r="X522" s="164"/>
      <c r="AT522" s="159" t="s">
        <v>168</v>
      </c>
      <c r="AU522" s="159" t="s">
        <v>89</v>
      </c>
      <c r="AV522" s="14" t="s">
        <v>166</v>
      </c>
      <c r="AW522" s="14" t="s">
        <v>5</v>
      </c>
      <c r="AX522" s="14" t="s">
        <v>83</v>
      </c>
      <c r="AY522" s="159" t="s">
        <v>160</v>
      </c>
    </row>
    <row r="523" spans="2:65" s="1" customFormat="1" ht="24.2" customHeight="1">
      <c r="B523" s="31"/>
      <c r="C523" s="165" t="s">
        <v>643</v>
      </c>
      <c r="D523" s="165" t="s">
        <v>211</v>
      </c>
      <c r="E523" s="166" t="s">
        <v>644</v>
      </c>
      <c r="F523" s="167" t="s">
        <v>645</v>
      </c>
      <c r="G523" s="168" t="s">
        <v>87</v>
      </c>
      <c r="H523" s="169">
        <v>140.328</v>
      </c>
      <c r="I523" s="170"/>
      <c r="J523" s="171"/>
      <c r="K523" s="172">
        <f>ROUND(P523*H523,2)</f>
        <v>0</v>
      </c>
      <c r="L523" s="167" t="s">
        <v>165</v>
      </c>
      <c r="M523" s="173"/>
      <c r="N523" s="174" t="s">
        <v>1</v>
      </c>
      <c r="O523" s="138" t="s">
        <v>41</v>
      </c>
      <c r="P523" s="139">
        <f>I523+J523</f>
        <v>0</v>
      </c>
      <c r="Q523" s="139">
        <f>ROUND(I523*H523,2)</f>
        <v>0</v>
      </c>
      <c r="R523" s="139">
        <f>ROUND(J523*H523,2)</f>
        <v>0</v>
      </c>
      <c r="T523" s="140">
        <f>S523*H523</f>
        <v>0</v>
      </c>
      <c r="U523" s="140">
        <v>2.7000000000000001E-3</v>
      </c>
      <c r="V523" s="140">
        <f>U523*H523</f>
        <v>0.37888560000000004</v>
      </c>
      <c r="W523" s="140">
        <v>0</v>
      </c>
      <c r="X523" s="141">
        <f>W523*H523</f>
        <v>0</v>
      </c>
      <c r="AR523" s="142" t="s">
        <v>325</v>
      </c>
      <c r="AT523" s="142" t="s">
        <v>211</v>
      </c>
      <c r="AU523" s="142" t="s">
        <v>89</v>
      </c>
      <c r="AY523" s="16" t="s">
        <v>160</v>
      </c>
      <c r="BE523" s="143">
        <f>IF(O523="základní",K523,0)</f>
        <v>0</v>
      </c>
      <c r="BF523" s="143">
        <f>IF(O523="snížená",K523,0)</f>
        <v>0</v>
      </c>
      <c r="BG523" s="143">
        <f>IF(O523="zákl. přenesená",K523,0)</f>
        <v>0</v>
      </c>
      <c r="BH523" s="143">
        <f>IF(O523="sníž. přenesená",K523,0)</f>
        <v>0</v>
      </c>
      <c r="BI523" s="143">
        <f>IF(O523="nulová",K523,0)</f>
        <v>0</v>
      </c>
      <c r="BJ523" s="16" t="s">
        <v>83</v>
      </c>
      <c r="BK523" s="143">
        <f>ROUND(P523*H523,2)</f>
        <v>0</v>
      </c>
      <c r="BL523" s="16" t="s">
        <v>246</v>
      </c>
      <c r="BM523" s="142" t="s">
        <v>646</v>
      </c>
    </row>
    <row r="524" spans="2:65" s="12" customFormat="1">
      <c r="B524" s="144"/>
      <c r="D524" s="145" t="s">
        <v>168</v>
      </c>
      <c r="E524" s="146" t="s">
        <v>1</v>
      </c>
      <c r="F524" s="147" t="s">
        <v>638</v>
      </c>
      <c r="H524" s="146" t="s">
        <v>1</v>
      </c>
      <c r="I524" s="148"/>
      <c r="J524" s="148"/>
      <c r="M524" s="144"/>
      <c r="N524" s="149"/>
      <c r="X524" s="150"/>
      <c r="AT524" s="146" t="s">
        <v>168</v>
      </c>
      <c r="AU524" s="146" t="s">
        <v>89</v>
      </c>
      <c r="AV524" s="12" t="s">
        <v>83</v>
      </c>
      <c r="AW524" s="12" t="s">
        <v>5</v>
      </c>
      <c r="AX524" s="12" t="s">
        <v>78</v>
      </c>
      <c r="AY524" s="146" t="s">
        <v>160</v>
      </c>
    </row>
    <row r="525" spans="2:65" s="13" customFormat="1">
      <c r="B525" s="151"/>
      <c r="D525" s="145" t="s">
        <v>168</v>
      </c>
      <c r="E525" s="152" t="s">
        <v>1</v>
      </c>
      <c r="F525" s="153" t="s">
        <v>647</v>
      </c>
      <c r="H525" s="154">
        <v>149.14400000000001</v>
      </c>
      <c r="I525" s="155"/>
      <c r="J525" s="155"/>
      <c r="M525" s="151"/>
      <c r="N525" s="156"/>
      <c r="X525" s="157"/>
      <c r="AT525" s="152" t="s">
        <v>168</v>
      </c>
      <c r="AU525" s="152" t="s">
        <v>89</v>
      </c>
      <c r="AV525" s="13" t="s">
        <v>89</v>
      </c>
      <c r="AW525" s="13" t="s">
        <v>5</v>
      </c>
      <c r="AX525" s="13" t="s">
        <v>78</v>
      </c>
      <c r="AY525" s="152" t="s">
        <v>160</v>
      </c>
    </row>
    <row r="526" spans="2:65" s="13" customFormat="1">
      <c r="B526" s="151"/>
      <c r="D526" s="145" t="s">
        <v>168</v>
      </c>
      <c r="E526" s="152" t="s">
        <v>1</v>
      </c>
      <c r="F526" s="153" t="s">
        <v>648</v>
      </c>
      <c r="H526" s="154">
        <v>-3.976</v>
      </c>
      <c r="I526" s="155"/>
      <c r="J526" s="155"/>
      <c r="M526" s="151"/>
      <c r="N526" s="156"/>
      <c r="X526" s="157"/>
      <c r="AT526" s="152" t="s">
        <v>168</v>
      </c>
      <c r="AU526" s="152" t="s">
        <v>89</v>
      </c>
      <c r="AV526" s="13" t="s">
        <v>89</v>
      </c>
      <c r="AW526" s="13" t="s">
        <v>5</v>
      </c>
      <c r="AX526" s="13" t="s">
        <v>78</v>
      </c>
      <c r="AY526" s="152" t="s">
        <v>160</v>
      </c>
    </row>
    <row r="527" spans="2:65" s="13" customFormat="1">
      <c r="B527" s="151"/>
      <c r="D527" s="145" t="s">
        <v>168</v>
      </c>
      <c r="E527" s="152" t="s">
        <v>1</v>
      </c>
      <c r="F527" s="153" t="s">
        <v>649</v>
      </c>
      <c r="H527" s="154">
        <v>-3.347</v>
      </c>
      <c r="I527" s="155"/>
      <c r="J527" s="155"/>
      <c r="M527" s="151"/>
      <c r="N527" s="156"/>
      <c r="X527" s="157"/>
      <c r="AT527" s="152" t="s">
        <v>168</v>
      </c>
      <c r="AU527" s="152" t="s">
        <v>89</v>
      </c>
      <c r="AV527" s="13" t="s">
        <v>89</v>
      </c>
      <c r="AW527" s="13" t="s">
        <v>5</v>
      </c>
      <c r="AX527" s="13" t="s">
        <v>78</v>
      </c>
      <c r="AY527" s="152" t="s">
        <v>160</v>
      </c>
    </row>
    <row r="528" spans="2:65" s="13" customFormat="1">
      <c r="B528" s="151"/>
      <c r="D528" s="145" t="s">
        <v>168</v>
      </c>
      <c r="E528" s="152" t="s">
        <v>1</v>
      </c>
      <c r="F528" s="153" t="s">
        <v>650</v>
      </c>
      <c r="H528" s="154">
        <v>-8.1750000000000007</v>
      </c>
      <c r="I528" s="155"/>
      <c r="J528" s="155"/>
      <c r="M528" s="151"/>
      <c r="N528" s="156"/>
      <c r="X528" s="157"/>
      <c r="AT528" s="152" t="s">
        <v>168</v>
      </c>
      <c r="AU528" s="152" t="s">
        <v>89</v>
      </c>
      <c r="AV528" s="13" t="s">
        <v>89</v>
      </c>
      <c r="AW528" s="13" t="s">
        <v>5</v>
      </c>
      <c r="AX528" s="13" t="s">
        <v>78</v>
      </c>
      <c r="AY528" s="152" t="s">
        <v>160</v>
      </c>
    </row>
    <row r="529" spans="2:65" s="14" customFormat="1">
      <c r="B529" s="158"/>
      <c r="D529" s="145" t="s">
        <v>168</v>
      </c>
      <c r="E529" s="159" t="s">
        <v>1</v>
      </c>
      <c r="F529" s="160" t="s">
        <v>173</v>
      </c>
      <c r="H529" s="161">
        <v>133.64599999999999</v>
      </c>
      <c r="I529" s="162"/>
      <c r="J529" s="162"/>
      <c r="M529" s="158"/>
      <c r="N529" s="163"/>
      <c r="X529" s="164"/>
      <c r="AT529" s="159" t="s">
        <v>168</v>
      </c>
      <c r="AU529" s="159" t="s">
        <v>89</v>
      </c>
      <c r="AV529" s="14" t="s">
        <v>166</v>
      </c>
      <c r="AW529" s="14" t="s">
        <v>5</v>
      </c>
      <c r="AX529" s="14" t="s">
        <v>83</v>
      </c>
      <c r="AY529" s="159" t="s">
        <v>160</v>
      </c>
    </row>
    <row r="530" spans="2:65" s="13" customFormat="1">
      <c r="B530" s="151"/>
      <c r="D530" s="145" t="s">
        <v>168</v>
      </c>
      <c r="F530" s="153" t="s">
        <v>651</v>
      </c>
      <c r="H530" s="154">
        <v>140.328</v>
      </c>
      <c r="I530" s="155"/>
      <c r="J530" s="155"/>
      <c r="M530" s="151"/>
      <c r="N530" s="156"/>
      <c r="X530" s="157"/>
      <c r="AT530" s="152" t="s">
        <v>168</v>
      </c>
      <c r="AU530" s="152" t="s">
        <v>89</v>
      </c>
      <c r="AV530" s="13" t="s">
        <v>89</v>
      </c>
      <c r="AW530" s="13" t="s">
        <v>4</v>
      </c>
      <c r="AX530" s="13" t="s">
        <v>83</v>
      </c>
      <c r="AY530" s="152" t="s">
        <v>160</v>
      </c>
    </row>
    <row r="531" spans="2:65" s="1" customFormat="1" ht="24.2" customHeight="1">
      <c r="B531" s="31"/>
      <c r="C531" s="165" t="s">
        <v>652</v>
      </c>
      <c r="D531" s="165" t="s">
        <v>211</v>
      </c>
      <c r="E531" s="166" t="s">
        <v>653</v>
      </c>
      <c r="F531" s="167" t="s">
        <v>654</v>
      </c>
      <c r="G531" s="168" t="s">
        <v>87</v>
      </c>
      <c r="H531" s="169">
        <v>8.5839999999999996</v>
      </c>
      <c r="I531" s="170"/>
      <c r="J531" s="171"/>
      <c r="K531" s="172">
        <f>ROUND(P531*H531,2)</f>
        <v>0</v>
      </c>
      <c r="L531" s="167" t="s">
        <v>165</v>
      </c>
      <c r="M531" s="173"/>
      <c r="N531" s="174" t="s">
        <v>1</v>
      </c>
      <c r="O531" s="138" t="s">
        <v>41</v>
      </c>
      <c r="P531" s="139">
        <f>I531+J531</f>
        <v>0</v>
      </c>
      <c r="Q531" s="139">
        <f>ROUND(I531*H531,2)</f>
        <v>0</v>
      </c>
      <c r="R531" s="139">
        <f>ROUND(J531*H531,2)</f>
        <v>0</v>
      </c>
      <c r="T531" s="140">
        <f>S531*H531</f>
        <v>0</v>
      </c>
      <c r="U531" s="140">
        <v>2.0999999999999999E-3</v>
      </c>
      <c r="V531" s="140">
        <f>U531*H531</f>
        <v>1.8026399999999998E-2</v>
      </c>
      <c r="W531" s="140">
        <v>0</v>
      </c>
      <c r="X531" s="141">
        <f>W531*H531</f>
        <v>0</v>
      </c>
      <c r="AR531" s="142" t="s">
        <v>325</v>
      </c>
      <c r="AT531" s="142" t="s">
        <v>211</v>
      </c>
      <c r="AU531" s="142" t="s">
        <v>89</v>
      </c>
      <c r="AY531" s="16" t="s">
        <v>160</v>
      </c>
      <c r="BE531" s="143">
        <f>IF(O531="základní",K531,0)</f>
        <v>0</v>
      </c>
      <c r="BF531" s="143">
        <f>IF(O531="snížená",K531,0)</f>
        <v>0</v>
      </c>
      <c r="BG531" s="143">
        <f>IF(O531="zákl. přenesená",K531,0)</f>
        <v>0</v>
      </c>
      <c r="BH531" s="143">
        <f>IF(O531="sníž. přenesená",K531,0)</f>
        <v>0</v>
      </c>
      <c r="BI531" s="143">
        <f>IF(O531="nulová",K531,0)</f>
        <v>0</v>
      </c>
      <c r="BJ531" s="16" t="s">
        <v>83</v>
      </c>
      <c r="BK531" s="143">
        <f>ROUND(P531*H531,2)</f>
        <v>0</v>
      </c>
      <c r="BL531" s="16" t="s">
        <v>246</v>
      </c>
      <c r="BM531" s="142" t="s">
        <v>655</v>
      </c>
    </row>
    <row r="532" spans="2:65" s="13" customFormat="1">
      <c r="B532" s="151"/>
      <c r="D532" s="145" t="s">
        <v>168</v>
      </c>
      <c r="E532" s="152" t="s">
        <v>1</v>
      </c>
      <c r="F532" s="153" t="s">
        <v>656</v>
      </c>
      <c r="H532" s="154">
        <v>8.1750000000000007</v>
      </c>
      <c r="I532" s="155"/>
      <c r="J532" s="155"/>
      <c r="M532" s="151"/>
      <c r="N532" s="156"/>
      <c r="X532" s="157"/>
      <c r="AT532" s="152" t="s">
        <v>168</v>
      </c>
      <c r="AU532" s="152" t="s">
        <v>89</v>
      </c>
      <c r="AV532" s="13" t="s">
        <v>89</v>
      </c>
      <c r="AW532" s="13" t="s">
        <v>5</v>
      </c>
      <c r="AX532" s="13" t="s">
        <v>78</v>
      </c>
      <c r="AY532" s="152" t="s">
        <v>160</v>
      </c>
    </row>
    <row r="533" spans="2:65" s="14" customFormat="1">
      <c r="B533" s="158"/>
      <c r="D533" s="145" t="s">
        <v>168</v>
      </c>
      <c r="E533" s="159" t="s">
        <v>1</v>
      </c>
      <c r="F533" s="160" t="s">
        <v>173</v>
      </c>
      <c r="H533" s="161">
        <v>8.1750000000000007</v>
      </c>
      <c r="I533" s="162"/>
      <c r="J533" s="162"/>
      <c r="M533" s="158"/>
      <c r="N533" s="163"/>
      <c r="X533" s="164"/>
      <c r="AT533" s="159" t="s">
        <v>168</v>
      </c>
      <c r="AU533" s="159" t="s">
        <v>89</v>
      </c>
      <c r="AV533" s="14" t="s">
        <v>166</v>
      </c>
      <c r="AW533" s="14" t="s">
        <v>5</v>
      </c>
      <c r="AX533" s="14" t="s">
        <v>83</v>
      </c>
      <c r="AY533" s="159" t="s">
        <v>160</v>
      </c>
    </row>
    <row r="534" spans="2:65" s="13" customFormat="1">
      <c r="B534" s="151"/>
      <c r="D534" s="145" t="s">
        <v>168</v>
      </c>
      <c r="F534" s="153" t="s">
        <v>657</v>
      </c>
      <c r="H534" s="154">
        <v>8.5839999999999996</v>
      </c>
      <c r="I534" s="155"/>
      <c r="J534" s="155"/>
      <c r="M534" s="151"/>
      <c r="N534" s="156"/>
      <c r="X534" s="157"/>
      <c r="AT534" s="152" t="s">
        <v>168</v>
      </c>
      <c r="AU534" s="152" t="s">
        <v>89</v>
      </c>
      <c r="AV534" s="13" t="s">
        <v>89</v>
      </c>
      <c r="AW534" s="13" t="s">
        <v>4</v>
      </c>
      <c r="AX534" s="13" t="s">
        <v>83</v>
      </c>
      <c r="AY534" s="152" t="s">
        <v>160</v>
      </c>
    </row>
    <row r="535" spans="2:65" s="1" customFormat="1" ht="24.2" customHeight="1">
      <c r="B535" s="31"/>
      <c r="C535" s="165" t="s">
        <v>658</v>
      </c>
      <c r="D535" s="165" t="s">
        <v>211</v>
      </c>
      <c r="E535" s="166" t="s">
        <v>659</v>
      </c>
      <c r="F535" s="167" t="s">
        <v>660</v>
      </c>
      <c r="G535" s="168" t="s">
        <v>179</v>
      </c>
      <c r="H535" s="169">
        <v>3.952</v>
      </c>
      <c r="I535" s="170"/>
      <c r="J535" s="171"/>
      <c r="K535" s="172">
        <f>ROUND(P535*H535,2)</f>
        <v>0</v>
      </c>
      <c r="L535" s="167" t="s">
        <v>165</v>
      </c>
      <c r="M535" s="173"/>
      <c r="N535" s="174" t="s">
        <v>1</v>
      </c>
      <c r="O535" s="138" t="s">
        <v>41</v>
      </c>
      <c r="P535" s="139">
        <f>I535+J535</f>
        <v>0</v>
      </c>
      <c r="Q535" s="139">
        <f>ROUND(I535*H535,2)</f>
        <v>0</v>
      </c>
      <c r="R535" s="139">
        <f>ROUND(J535*H535,2)</f>
        <v>0</v>
      </c>
      <c r="T535" s="140">
        <f>S535*H535</f>
        <v>0</v>
      </c>
      <c r="U535" s="140">
        <v>2.5000000000000001E-2</v>
      </c>
      <c r="V535" s="140">
        <f>U535*H535</f>
        <v>9.8799999999999999E-2</v>
      </c>
      <c r="W535" s="140">
        <v>0</v>
      </c>
      <c r="X535" s="141">
        <f>W535*H535</f>
        <v>0</v>
      </c>
      <c r="AR535" s="142" t="s">
        <v>325</v>
      </c>
      <c r="AT535" s="142" t="s">
        <v>211</v>
      </c>
      <c r="AU535" s="142" t="s">
        <v>89</v>
      </c>
      <c r="AY535" s="16" t="s">
        <v>160</v>
      </c>
      <c r="BE535" s="143">
        <f>IF(O535="základní",K535,0)</f>
        <v>0</v>
      </c>
      <c r="BF535" s="143">
        <f>IF(O535="snížená",K535,0)</f>
        <v>0</v>
      </c>
      <c r="BG535" s="143">
        <f>IF(O535="zákl. přenesená",K535,0)</f>
        <v>0</v>
      </c>
      <c r="BH535" s="143">
        <f>IF(O535="sníž. přenesená",K535,0)</f>
        <v>0</v>
      </c>
      <c r="BI535" s="143">
        <f>IF(O535="nulová",K535,0)</f>
        <v>0</v>
      </c>
      <c r="BJ535" s="16" t="s">
        <v>83</v>
      </c>
      <c r="BK535" s="143">
        <f>ROUND(P535*H535,2)</f>
        <v>0</v>
      </c>
      <c r="BL535" s="16" t="s">
        <v>246</v>
      </c>
      <c r="BM535" s="142" t="s">
        <v>661</v>
      </c>
    </row>
    <row r="536" spans="2:65" s="12" customFormat="1" ht="22.5">
      <c r="B536" s="144"/>
      <c r="D536" s="145" t="s">
        <v>168</v>
      </c>
      <c r="E536" s="146" t="s">
        <v>1</v>
      </c>
      <c r="F536" s="147" t="s">
        <v>662</v>
      </c>
      <c r="H536" s="146" t="s">
        <v>1</v>
      </c>
      <c r="I536" s="148"/>
      <c r="J536" s="148"/>
      <c r="M536" s="144"/>
      <c r="N536" s="149"/>
      <c r="X536" s="150"/>
      <c r="AT536" s="146" t="s">
        <v>168</v>
      </c>
      <c r="AU536" s="146" t="s">
        <v>89</v>
      </c>
      <c r="AV536" s="12" t="s">
        <v>83</v>
      </c>
      <c r="AW536" s="12" t="s">
        <v>5</v>
      </c>
      <c r="AX536" s="12" t="s">
        <v>78</v>
      </c>
      <c r="AY536" s="146" t="s">
        <v>160</v>
      </c>
    </row>
    <row r="537" spans="2:65" s="13" customFormat="1">
      <c r="B537" s="151"/>
      <c r="D537" s="145" t="s">
        <v>168</v>
      </c>
      <c r="E537" s="152" t="s">
        <v>1</v>
      </c>
      <c r="F537" s="153" t="s">
        <v>663</v>
      </c>
      <c r="H537" s="154">
        <v>4.4740000000000002</v>
      </c>
      <c r="I537" s="155"/>
      <c r="J537" s="155"/>
      <c r="M537" s="151"/>
      <c r="N537" s="156"/>
      <c r="X537" s="157"/>
      <c r="AT537" s="152" t="s">
        <v>168</v>
      </c>
      <c r="AU537" s="152" t="s">
        <v>89</v>
      </c>
      <c r="AV537" s="13" t="s">
        <v>89</v>
      </c>
      <c r="AW537" s="13" t="s">
        <v>5</v>
      </c>
      <c r="AX537" s="13" t="s">
        <v>78</v>
      </c>
      <c r="AY537" s="152" t="s">
        <v>160</v>
      </c>
    </row>
    <row r="538" spans="2:65" s="13" customFormat="1">
      <c r="B538" s="151"/>
      <c r="D538" s="145" t="s">
        <v>168</v>
      </c>
      <c r="E538" s="152" t="s">
        <v>1</v>
      </c>
      <c r="F538" s="153" t="s">
        <v>664</v>
      </c>
      <c r="H538" s="154">
        <v>-0.11899999999999999</v>
      </c>
      <c r="I538" s="155"/>
      <c r="J538" s="155"/>
      <c r="M538" s="151"/>
      <c r="N538" s="156"/>
      <c r="X538" s="157"/>
      <c r="AT538" s="152" t="s">
        <v>168</v>
      </c>
      <c r="AU538" s="152" t="s">
        <v>89</v>
      </c>
      <c r="AV538" s="13" t="s">
        <v>89</v>
      </c>
      <c r="AW538" s="13" t="s">
        <v>5</v>
      </c>
      <c r="AX538" s="13" t="s">
        <v>78</v>
      </c>
      <c r="AY538" s="152" t="s">
        <v>160</v>
      </c>
    </row>
    <row r="539" spans="2:65" s="13" customFormat="1">
      <c r="B539" s="151"/>
      <c r="D539" s="145" t="s">
        <v>168</v>
      </c>
      <c r="E539" s="152" t="s">
        <v>1</v>
      </c>
      <c r="F539" s="153" t="s">
        <v>665</v>
      </c>
      <c r="H539" s="154">
        <v>-0.1</v>
      </c>
      <c r="I539" s="155"/>
      <c r="J539" s="155"/>
      <c r="M539" s="151"/>
      <c r="N539" s="156"/>
      <c r="X539" s="157"/>
      <c r="AT539" s="152" t="s">
        <v>168</v>
      </c>
      <c r="AU539" s="152" t="s">
        <v>89</v>
      </c>
      <c r="AV539" s="13" t="s">
        <v>89</v>
      </c>
      <c r="AW539" s="13" t="s">
        <v>5</v>
      </c>
      <c r="AX539" s="13" t="s">
        <v>78</v>
      </c>
      <c r="AY539" s="152" t="s">
        <v>160</v>
      </c>
    </row>
    <row r="540" spans="2:65" s="13" customFormat="1">
      <c r="B540" s="151"/>
      <c r="D540" s="145" t="s">
        <v>168</v>
      </c>
      <c r="E540" s="152" t="s">
        <v>1</v>
      </c>
      <c r="F540" s="153" t="s">
        <v>666</v>
      </c>
      <c r="H540" s="154">
        <v>-0.49099999999999999</v>
      </c>
      <c r="I540" s="155"/>
      <c r="J540" s="155"/>
      <c r="M540" s="151"/>
      <c r="N540" s="156"/>
      <c r="X540" s="157"/>
      <c r="AT540" s="152" t="s">
        <v>168</v>
      </c>
      <c r="AU540" s="152" t="s">
        <v>89</v>
      </c>
      <c r="AV540" s="13" t="s">
        <v>89</v>
      </c>
      <c r="AW540" s="13" t="s">
        <v>5</v>
      </c>
      <c r="AX540" s="13" t="s">
        <v>78</v>
      </c>
      <c r="AY540" s="152" t="s">
        <v>160</v>
      </c>
    </row>
    <row r="541" spans="2:65" s="14" customFormat="1">
      <c r="B541" s="158"/>
      <c r="D541" s="145" t="s">
        <v>168</v>
      </c>
      <c r="E541" s="159" t="s">
        <v>1</v>
      </c>
      <c r="F541" s="160" t="s">
        <v>173</v>
      </c>
      <c r="H541" s="161">
        <v>3.7639999999999998</v>
      </c>
      <c r="I541" s="162"/>
      <c r="J541" s="162"/>
      <c r="M541" s="158"/>
      <c r="N541" s="163"/>
      <c r="X541" s="164"/>
      <c r="AT541" s="159" t="s">
        <v>168</v>
      </c>
      <c r="AU541" s="159" t="s">
        <v>89</v>
      </c>
      <c r="AV541" s="14" t="s">
        <v>166</v>
      </c>
      <c r="AW541" s="14" t="s">
        <v>5</v>
      </c>
      <c r="AX541" s="14" t="s">
        <v>83</v>
      </c>
      <c r="AY541" s="159" t="s">
        <v>160</v>
      </c>
    </row>
    <row r="542" spans="2:65" s="13" customFormat="1">
      <c r="B542" s="151"/>
      <c r="D542" s="145" t="s">
        <v>168</v>
      </c>
      <c r="F542" s="153" t="s">
        <v>667</v>
      </c>
      <c r="H542" s="154">
        <v>3.952</v>
      </c>
      <c r="I542" s="155"/>
      <c r="J542" s="155"/>
      <c r="M542" s="151"/>
      <c r="N542" s="156"/>
      <c r="X542" s="157"/>
      <c r="AT542" s="152" t="s">
        <v>168</v>
      </c>
      <c r="AU542" s="152" t="s">
        <v>89</v>
      </c>
      <c r="AV542" s="13" t="s">
        <v>89</v>
      </c>
      <c r="AW542" s="13" t="s">
        <v>4</v>
      </c>
      <c r="AX542" s="13" t="s">
        <v>83</v>
      </c>
      <c r="AY542" s="152" t="s">
        <v>160</v>
      </c>
    </row>
    <row r="543" spans="2:65" s="1" customFormat="1" ht="33" customHeight="1">
      <c r="B543" s="31"/>
      <c r="C543" s="130" t="s">
        <v>668</v>
      </c>
      <c r="D543" s="130" t="s">
        <v>162</v>
      </c>
      <c r="E543" s="131" t="s">
        <v>669</v>
      </c>
      <c r="F543" s="132" t="s">
        <v>670</v>
      </c>
      <c r="G543" s="133" t="s">
        <v>87</v>
      </c>
      <c r="H543" s="134">
        <v>10.102</v>
      </c>
      <c r="I543" s="135"/>
      <c r="J543" s="135"/>
      <c r="K543" s="136">
        <f>ROUND(P543*H543,2)</f>
        <v>0</v>
      </c>
      <c r="L543" s="132" t="s">
        <v>165</v>
      </c>
      <c r="M543" s="31"/>
      <c r="N543" s="137" t="s">
        <v>1</v>
      </c>
      <c r="O543" s="138" t="s">
        <v>41</v>
      </c>
      <c r="P543" s="139">
        <f>I543+J543</f>
        <v>0</v>
      </c>
      <c r="Q543" s="139">
        <f>ROUND(I543*H543,2)</f>
        <v>0</v>
      </c>
      <c r="R543" s="139">
        <f>ROUND(J543*H543,2)</f>
        <v>0</v>
      </c>
      <c r="T543" s="140">
        <f>S543*H543</f>
        <v>0</v>
      </c>
      <c r="U543" s="140">
        <v>1.9000000000000001E-4</v>
      </c>
      <c r="V543" s="140">
        <f>U543*H543</f>
        <v>1.9193800000000003E-3</v>
      </c>
      <c r="W543" s="140">
        <v>0</v>
      </c>
      <c r="X543" s="141">
        <f>W543*H543</f>
        <v>0</v>
      </c>
      <c r="AR543" s="142" t="s">
        <v>246</v>
      </c>
      <c r="AT543" s="142" t="s">
        <v>162</v>
      </c>
      <c r="AU543" s="142" t="s">
        <v>89</v>
      </c>
      <c r="AY543" s="16" t="s">
        <v>160</v>
      </c>
      <c r="BE543" s="143">
        <f>IF(O543="základní",K543,0)</f>
        <v>0</v>
      </c>
      <c r="BF543" s="143">
        <f>IF(O543="snížená",K543,0)</f>
        <v>0</v>
      </c>
      <c r="BG543" s="143">
        <f>IF(O543="zákl. přenesená",K543,0)</f>
        <v>0</v>
      </c>
      <c r="BH543" s="143">
        <f>IF(O543="sníž. přenesená",K543,0)</f>
        <v>0</v>
      </c>
      <c r="BI543" s="143">
        <f>IF(O543="nulová",K543,0)</f>
        <v>0</v>
      </c>
      <c r="BJ543" s="16" t="s">
        <v>83</v>
      </c>
      <c r="BK543" s="143">
        <f>ROUND(P543*H543,2)</f>
        <v>0</v>
      </c>
      <c r="BL543" s="16" t="s">
        <v>246</v>
      </c>
      <c r="BM543" s="142" t="s">
        <v>671</v>
      </c>
    </row>
    <row r="544" spans="2:65" s="12" customFormat="1">
      <c r="B544" s="144"/>
      <c r="D544" s="145" t="s">
        <v>168</v>
      </c>
      <c r="E544" s="146" t="s">
        <v>1</v>
      </c>
      <c r="F544" s="147" t="s">
        <v>672</v>
      </c>
      <c r="H544" s="146" t="s">
        <v>1</v>
      </c>
      <c r="I544" s="148"/>
      <c r="J544" s="148"/>
      <c r="M544" s="144"/>
      <c r="N544" s="149"/>
      <c r="X544" s="150"/>
      <c r="AT544" s="146" t="s">
        <v>168</v>
      </c>
      <c r="AU544" s="146" t="s">
        <v>89</v>
      </c>
      <c r="AV544" s="12" t="s">
        <v>83</v>
      </c>
      <c r="AW544" s="12" t="s">
        <v>5</v>
      </c>
      <c r="AX544" s="12" t="s">
        <v>78</v>
      </c>
      <c r="AY544" s="146" t="s">
        <v>160</v>
      </c>
    </row>
    <row r="545" spans="2:65" s="13" customFormat="1">
      <c r="B545" s="151"/>
      <c r="D545" s="145" t="s">
        <v>168</v>
      </c>
      <c r="E545" s="152" t="s">
        <v>1</v>
      </c>
      <c r="F545" s="153" t="s">
        <v>673</v>
      </c>
      <c r="H545" s="154">
        <v>9.1419999999999995</v>
      </c>
      <c r="I545" s="155"/>
      <c r="J545" s="155"/>
      <c r="M545" s="151"/>
      <c r="N545" s="156"/>
      <c r="X545" s="157"/>
      <c r="AT545" s="152" t="s">
        <v>168</v>
      </c>
      <c r="AU545" s="152" t="s">
        <v>89</v>
      </c>
      <c r="AV545" s="13" t="s">
        <v>89</v>
      </c>
      <c r="AW545" s="13" t="s">
        <v>5</v>
      </c>
      <c r="AX545" s="13" t="s">
        <v>78</v>
      </c>
      <c r="AY545" s="152" t="s">
        <v>160</v>
      </c>
    </row>
    <row r="546" spans="2:65" s="12" customFormat="1">
      <c r="B546" s="144"/>
      <c r="D546" s="145" t="s">
        <v>168</v>
      </c>
      <c r="E546" s="146" t="s">
        <v>1</v>
      </c>
      <c r="F546" s="147" t="s">
        <v>674</v>
      </c>
      <c r="H546" s="146" t="s">
        <v>1</v>
      </c>
      <c r="I546" s="148"/>
      <c r="J546" s="148"/>
      <c r="M546" s="144"/>
      <c r="N546" s="149"/>
      <c r="X546" s="150"/>
      <c r="AT546" s="146" t="s">
        <v>168</v>
      </c>
      <c r="AU546" s="146" t="s">
        <v>89</v>
      </c>
      <c r="AV546" s="12" t="s">
        <v>83</v>
      </c>
      <c r="AW546" s="12" t="s">
        <v>5</v>
      </c>
      <c r="AX546" s="12" t="s">
        <v>78</v>
      </c>
      <c r="AY546" s="146" t="s">
        <v>160</v>
      </c>
    </row>
    <row r="547" spans="2:65" s="13" customFormat="1">
      <c r="B547" s="151"/>
      <c r="D547" s="145" t="s">
        <v>168</v>
      </c>
      <c r="E547" s="152" t="s">
        <v>1</v>
      </c>
      <c r="F547" s="153" t="s">
        <v>675</v>
      </c>
      <c r="H547" s="154">
        <v>0.752</v>
      </c>
      <c r="I547" s="155"/>
      <c r="J547" s="155"/>
      <c r="M547" s="151"/>
      <c r="N547" s="156"/>
      <c r="X547" s="157"/>
      <c r="AT547" s="152" t="s">
        <v>168</v>
      </c>
      <c r="AU547" s="152" t="s">
        <v>89</v>
      </c>
      <c r="AV547" s="13" t="s">
        <v>89</v>
      </c>
      <c r="AW547" s="13" t="s">
        <v>5</v>
      </c>
      <c r="AX547" s="13" t="s">
        <v>78</v>
      </c>
      <c r="AY547" s="152" t="s">
        <v>160</v>
      </c>
    </row>
    <row r="548" spans="2:65" s="12" customFormat="1">
      <c r="B548" s="144"/>
      <c r="D548" s="145" t="s">
        <v>168</v>
      </c>
      <c r="E548" s="146" t="s">
        <v>1</v>
      </c>
      <c r="F548" s="147" t="s">
        <v>676</v>
      </c>
      <c r="H548" s="146" t="s">
        <v>1</v>
      </c>
      <c r="I548" s="148"/>
      <c r="J548" s="148"/>
      <c r="M548" s="144"/>
      <c r="N548" s="149"/>
      <c r="X548" s="150"/>
      <c r="AT548" s="146" t="s">
        <v>168</v>
      </c>
      <c r="AU548" s="146" t="s">
        <v>89</v>
      </c>
      <c r="AV548" s="12" t="s">
        <v>83</v>
      </c>
      <c r="AW548" s="12" t="s">
        <v>5</v>
      </c>
      <c r="AX548" s="12" t="s">
        <v>78</v>
      </c>
      <c r="AY548" s="146" t="s">
        <v>160</v>
      </c>
    </row>
    <row r="549" spans="2:65" s="13" customFormat="1">
      <c r="B549" s="151"/>
      <c r="D549" s="145" t="s">
        <v>168</v>
      </c>
      <c r="E549" s="152" t="s">
        <v>1</v>
      </c>
      <c r="F549" s="153" t="s">
        <v>677</v>
      </c>
      <c r="H549" s="154">
        <v>0.20799999999999999</v>
      </c>
      <c r="I549" s="155"/>
      <c r="J549" s="155"/>
      <c r="M549" s="151"/>
      <c r="N549" s="156"/>
      <c r="X549" s="157"/>
      <c r="AT549" s="152" t="s">
        <v>168</v>
      </c>
      <c r="AU549" s="152" t="s">
        <v>89</v>
      </c>
      <c r="AV549" s="13" t="s">
        <v>89</v>
      </c>
      <c r="AW549" s="13" t="s">
        <v>5</v>
      </c>
      <c r="AX549" s="13" t="s">
        <v>78</v>
      </c>
      <c r="AY549" s="152" t="s">
        <v>160</v>
      </c>
    </row>
    <row r="550" spans="2:65" s="14" customFormat="1">
      <c r="B550" s="158"/>
      <c r="D550" s="145" t="s">
        <v>168</v>
      </c>
      <c r="E550" s="159" t="s">
        <v>1</v>
      </c>
      <c r="F550" s="160" t="s">
        <v>173</v>
      </c>
      <c r="H550" s="161">
        <v>10.102</v>
      </c>
      <c r="I550" s="162"/>
      <c r="J550" s="162"/>
      <c r="M550" s="158"/>
      <c r="N550" s="163"/>
      <c r="X550" s="164"/>
      <c r="AT550" s="159" t="s">
        <v>168</v>
      </c>
      <c r="AU550" s="159" t="s">
        <v>89</v>
      </c>
      <c r="AV550" s="14" t="s">
        <v>166</v>
      </c>
      <c r="AW550" s="14" t="s">
        <v>5</v>
      </c>
      <c r="AX550" s="14" t="s">
        <v>83</v>
      </c>
      <c r="AY550" s="159" t="s">
        <v>160</v>
      </c>
    </row>
    <row r="551" spans="2:65" s="1" customFormat="1" ht="24.2" customHeight="1">
      <c r="B551" s="31"/>
      <c r="C551" s="165" t="s">
        <v>678</v>
      </c>
      <c r="D551" s="165" t="s">
        <v>211</v>
      </c>
      <c r="E551" s="166" t="s">
        <v>659</v>
      </c>
      <c r="F551" s="167" t="s">
        <v>660</v>
      </c>
      <c r="G551" s="168" t="s">
        <v>179</v>
      </c>
      <c r="H551" s="169">
        <v>0.97599999999999998</v>
      </c>
      <c r="I551" s="170"/>
      <c r="J551" s="171"/>
      <c r="K551" s="172">
        <f>ROUND(P551*H551,2)</f>
        <v>0</v>
      </c>
      <c r="L551" s="167" t="s">
        <v>165</v>
      </c>
      <c r="M551" s="173"/>
      <c r="N551" s="174" t="s">
        <v>1</v>
      </c>
      <c r="O551" s="138" t="s">
        <v>41</v>
      </c>
      <c r="P551" s="139">
        <f>I551+J551</f>
        <v>0</v>
      </c>
      <c r="Q551" s="139">
        <f>ROUND(I551*H551,2)</f>
        <v>0</v>
      </c>
      <c r="R551" s="139">
        <f>ROUND(J551*H551,2)</f>
        <v>0</v>
      </c>
      <c r="T551" s="140">
        <f>S551*H551</f>
        <v>0</v>
      </c>
      <c r="U551" s="140">
        <v>2.5000000000000001E-2</v>
      </c>
      <c r="V551" s="140">
        <f>U551*H551</f>
        <v>2.4400000000000002E-2</v>
      </c>
      <c r="W551" s="140">
        <v>0</v>
      </c>
      <c r="X551" s="141">
        <f>W551*H551</f>
        <v>0</v>
      </c>
      <c r="AR551" s="142" t="s">
        <v>325</v>
      </c>
      <c r="AT551" s="142" t="s">
        <v>211</v>
      </c>
      <c r="AU551" s="142" t="s">
        <v>89</v>
      </c>
      <c r="AY551" s="16" t="s">
        <v>160</v>
      </c>
      <c r="BE551" s="143">
        <f>IF(O551="základní",K551,0)</f>
        <v>0</v>
      </c>
      <c r="BF551" s="143">
        <f>IF(O551="snížená",K551,0)</f>
        <v>0</v>
      </c>
      <c r="BG551" s="143">
        <f>IF(O551="zákl. přenesená",K551,0)</f>
        <v>0</v>
      </c>
      <c r="BH551" s="143">
        <f>IF(O551="sníž. přenesená",K551,0)</f>
        <v>0</v>
      </c>
      <c r="BI551" s="143">
        <f>IF(O551="nulová",K551,0)</f>
        <v>0</v>
      </c>
      <c r="BJ551" s="16" t="s">
        <v>83</v>
      </c>
      <c r="BK551" s="143">
        <f>ROUND(P551*H551,2)</f>
        <v>0</v>
      </c>
      <c r="BL551" s="16" t="s">
        <v>246</v>
      </c>
      <c r="BM551" s="142" t="s">
        <v>679</v>
      </c>
    </row>
    <row r="552" spans="2:65" s="12" customFormat="1">
      <c r="B552" s="144"/>
      <c r="D552" s="145" t="s">
        <v>168</v>
      </c>
      <c r="E552" s="146" t="s">
        <v>1</v>
      </c>
      <c r="F552" s="147" t="s">
        <v>672</v>
      </c>
      <c r="H552" s="146" t="s">
        <v>1</v>
      </c>
      <c r="I552" s="148"/>
      <c r="J552" s="148"/>
      <c r="M552" s="144"/>
      <c r="N552" s="149"/>
      <c r="X552" s="150"/>
      <c r="AT552" s="146" t="s">
        <v>168</v>
      </c>
      <c r="AU552" s="146" t="s">
        <v>89</v>
      </c>
      <c r="AV552" s="12" t="s">
        <v>83</v>
      </c>
      <c r="AW552" s="12" t="s">
        <v>5</v>
      </c>
      <c r="AX552" s="12" t="s">
        <v>78</v>
      </c>
      <c r="AY552" s="146" t="s">
        <v>160</v>
      </c>
    </row>
    <row r="553" spans="2:65" s="13" customFormat="1">
      <c r="B553" s="151"/>
      <c r="D553" s="145" t="s">
        <v>168</v>
      </c>
      <c r="E553" s="152" t="s">
        <v>1</v>
      </c>
      <c r="F553" s="153" t="s">
        <v>680</v>
      </c>
      <c r="H553" s="154">
        <v>0.82299999999999995</v>
      </c>
      <c r="I553" s="155"/>
      <c r="J553" s="155"/>
      <c r="M553" s="151"/>
      <c r="N553" s="156"/>
      <c r="X553" s="157"/>
      <c r="AT553" s="152" t="s">
        <v>168</v>
      </c>
      <c r="AU553" s="152" t="s">
        <v>89</v>
      </c>
      <c r="AV553" s="13" t="s">
        <v>89</v>
      </c>
      <c r="AW553" s="13" t="s">
        <v>5</v>
      </c>
      <c r="AX553" s="13" t="s">
        <v>78</v>
      </c>
      <c r="AY553" s="152" t="s">
        <v>160</v>
      </c>
    </row>
    <row r="554" spans="2:65" s="12" customFormat="1">
      <c r="B554" s="144"/>
      <c r="D554" s="145" t="s">
        <v>168</v>
      </c>
      <c r="E554" s="146" t="s">
        <v>1</v>
      </c>
      <c r="F554" s="147" t="s">
        <v>674</v>
      </c>
      <c r="H554" s="146" t="s">
        <v>1</v>
      </c>
      <c r="I554" s="148"/>
      <c r="J554" s="148"/>
      <c r="M554" s="144"/>
      <c r="N554" s="149"/>
      <c r="X554" s="150"/>
      <c r="AT554" s="146" t="s">
        <v>168</v>
      </c>
      <c r="AU554" s="146" t="s">
        <v>89</v>
      </c>
      <c r="AV554" s="12" t="s">
        <v>83</v>
      </c>
      <c r="AW554" s="12" t="s">
        <v>5</v>
      </c>
      <c r="AX554" s="12" t="s">
        <v>78</v>
      </c>
      <c r="AY554" s="146" t="s">
        <v>160</v>
      </c>
    </row>
    <row r="555" spans="2:65" s="13" customFormat="1">
      <c r="B555" s="151"/>
      <c r="D555" s="145" t="s">
        <v>168</v>
      </c>
      <c r="E555" s="152" t="s">
        <v>1</v>
      </c>
      <c r="F555" s="153" t="s">
        <v>681</v>
      </c>
      <c r="H555" s="154">
        <v>6.4000000000000001E-2</v>
      </c>
      <c r="I555" s="155"/>
      <c r="J555" s="155"/>
      <c r="M555" s="151"/>
      <c r="N555" s="156"/>
      <c r="X555" s="157"/>
      <c r="AT555" s="152" t="s">
        <v>168</v>
      </c>
      <c r="AU555" s="152" t="s">
        <v>89</v>
      </c>
      <c r="AV555" s="13" t="s">
        <v>89</v>
      </c>
      <c r="AW555" s="13" t="s">
        <v>5</v>
      </c>
      <c r="AX555" s="13" t="s">
        <v>78</v>
      </c>
      <c r="AY555" s="152" t="s">
        <v>160</v>
      </c>
    </row>
    <row r="556" spans="2:65" s="14" customFormat="1">
      <c r="B556" s="158"/>
      <c r="D556" s="145" t="s">
        <v>168</v>
      </c>
      <c r="E556" s="159" t="s">
        <v>1</v>
      </c>
      <c r="F556" s="160" t="s">
        <v>173</v>
      </c>
      <c r="H556" s="161">
        <v>0.88700000000000001</v>
      </c>
      <c r="I556" s="162"/>
      <c r="J556" s="162"/>
      <c r="M556" s="158"/>
      <c r="N556" s="163"/>
      <c r="X556" s="164"/>
      <c r="AT556" s="159" t="s">
        <v>168</v>
      </c>
      <c r="AU556" s="159" t="s">
        <v>89</v>
      </c>
      <c r="AV556" s="14" t="s">
        <v>166</v>
      </c>
      <c r="AW556" s="14" t="s">
        <v>5</v>
      </c>
      <c r="AX556" s="14" t="s">
        <v>83</v>
      </c>
      <c r="AY556" s="159" t="s">
        <v>160</v>
      </c>
    </row>
    <row r="557" spans="2:65" s="13" customFormat="1">
      <c r="B557" s="151"/>
      <c r="D557" s="145" t="s">
        <v>168</v>
      </c>
      <c r="F557" s="153" t="s">
        <v>682</v>
      </c>
      <c r="H557" s="154">
        <v>0.97599999999999998</v>
      </c>
      <c r="I557" s="155"/>
      <c r="J557" s="155"/>
      <c r="M557" s="151"/>
      <c r="N557" s="156"/>
      <c r="X557" s="157"/>
      <c r="AT557" s="152" t="s">
        <v>168</v>
      </c>
      <c r="AU557" s="152" t="s">
        <v>89</v>
      </c>
      <c r="AV557" s="13" t="s">
        <v>89</v>
      </c>
      <c r="AW557" s="13" t="s">
        <v>4</v>
      </c>
      <c r="AX557" s="13" t="s">
        <v>83</v>
      </c>
      <c r="AY557" s="152" t="s">
        <v>160</v>
      </c>
    </row>
    <row r="558" spans="2:65" s="1" customFormat="1" ht="24.2" customHeight="1">
      <c r="B558" s="31"/>
      <c r="C558" s="165" t="s">
        <v>683</v>
      </c>
      <c r="D558" s="165" t="s">
        <v>211</v>
      </c>
      <c r="E558" s="166" t="s">
        <v>684</v>
      </c>
      <c r="F558" s="167" t="s">
        <v>685</v>
      </c>
      <c r="G558" s="168" t="s">
        <v>87</v>
      </c>
      <c r="H558" s="169">
        <v>0.22900000000000001</v>
      </c>
      <c r="I558" s="170"/>
      <c r="J558" s="171"/>
      <c r="K558" s="172">
        <f>ROUND(P558*H558,2)</f>
        <v>0</v>
      </c>
      <c r="L558" s="167" t="s">
        <v>165</v>
      </c>
      <c r="M558" s="173"/>
      <c r="N558" s="174" t="s">
        <v>1</v>
      </c>
      <c r="O558" s="138" t="s">
        <v>41</v>
      </c>
      <c r="P558" s="139">
        <f>I558+J558</f>
        <v>0</v>
      </c>
      <c r="Q558" s="139">
        <f>ROUND(I558*H558,2)</f>
        <v>0</v>
      </c>
      <c r="R558" s="139">
        <f>ROUND(J558*H558,2)</f>
        <v>0</v>
      </c>
      <c r="T558" s="140">
        <f>S558*H558</f>
        <v>0</v>
      </c>
      <c r="U558" s="140">
        <v>1.1999999999999999E-3</v>
      </c>
      <c r="V558" s="140">
        <f>U558*H558</f>
        <v>2.7480000000000001E-4</v>
      </c>
      <c r="W558" s="140">
        <v>0</v>
      </c>
      <c r="X558" s="141">
        <f>W558*H558</f>
        <v>0</v>
      </c>
      <c r="AR558" s="142" t="s">
        <v>325</v>
      </c>
      <c r="AT558" s="142" t="s">
        <v>211</v>
      </c>
      <c r="AU558" s="142" t="s">
        <v>89</v>
      </c>
      <c r="AY558" s="16" t="s">
        <v>160</v>
      </c>
      <c r="BE558" s="143">
        <f>IF(O558="základní",K558,0)</f>
        <v>0</v>
      </c>
      <c r="BF558" s="143">
        <f>IF(O558="snížená",K558,0)</f>
        <v>0</v>
      </c>
      <c r="BG558" s="143">
        <f>IF(O558="zákl. přenesená",K558,0)</f>
        <v>0</v>
      </c>
      <c r="BH558" s="143">
        <f>IF(O558="sníž. přenesená",K558,0)</f>
        <v>0</v>
      </c>
      <c r="BI558" s="143">
        <f>IF(O558="nulová",K558,0)</f>
        <v>0</v>
      </c>
      <c r="BJ558" s="16" t="s">
        <v>83</v>
      </c>
      <c r="BK558" s="143">
        <f>ROUND(P558*H558,2)</f>
        <v>0</v>
      </c>
      <c r="BL558" s="16" t="s">
        <v>246</v>
      </c>
      <c r="BM558" s="142" t="s">
        <v>686</v>
      </c>
    </row>
    <row r="559" spans="2:65" s="12" customFormat="1">
      <c r="B559" s="144"/>
      <c r="D559" s="145" t="s">
        <v>168</v>
      </c>
      <c r="E559" s="146" t="s">
        <v>1</v>
      </c>
      <c r="F559" s="147" t="s">
        <v>676</v>
      </c>
      <c r="H559" s="146" t="s">
        <v>1</v>
      </c>
      <c r="I559" s="148"/>
      <c r="J559" s="148"/>
      <c r="M559" s="144"/>
      <c r="N559" s="149"/>
      <c r="X559" s="150"/>
      <c r="AT559" s="146" t="s">
        <v>168</v>
      </c>
      <c r="AU559" s="146" t="s">
        <v>89</v>
      </c>
      <c r="AV559" s="12" t="s">
        <v>83</v>
      </c>
      <c r="AW559" s="12" t="s">
        <v>5</v>
      </c>
      <c r="AX559" s="12" t="s">
        <v>78</v>
      </c>
      <c r="AY559" s="146" t="s">
        <v>160</v>
      </c>
    </row>
    <row r="560" spans="2:65" s="13" customFormat="1">
      <c r="B560" s="151"/>
      <c r="D560" s="145" t="s">
        <v>168</v>
      </c>
      <c r="E560" s="152" t="s">
        <v>1</v>
      </c>
      <c r="F560" s="153" t="s">
        <v>677</v>
      </c>
      <c r="H560" s="154">
        <v>0.20799999999999999</v>
      </c>
      <c r="I560" s="155"/>
      <c r="J560" s="155"/>
      <c r="M560" s="151"/>
      <c r="N560" s="156"/>
      <c r="X560" s="157"/>
      <c r="AT560" s="152" t="s">
        <v>168</v>
      </c>
      <c r="AU560" s="152" t="s">
        <v>89</v>
      </c>
      <c r="AV560" s="13" t="s">
        <v>89</v>
      </c>
      <c r="AW560" s="13" t="s">
        <v>5</v>
      </c>
      <c r="AX560" s="13" t="s">
        <v>78</v>
      </c>
      <c r="AY560" s="152" t="s">
        <v>160</v>
      </c>
    </row>
    <row r="561" spans="2:65" s="14" customFormat="1">
      <c r="B561" s="158"/>
      <c r="D561" s="145" t="s">
        <v>168</v>
      </c>
      <c r="E561" s="159" t="s">
        <v>1</v>
      </c>
      <c r="F561" s="160" t="s">
        <v>173</v>
      </c>
      <c r="H561" s="161">
        <v>0.20799999999999999</v>
      </c>
      <c r="I561" s="162"/>
      <c r="J561" s="162"/>
      <c r="M561" s="158"/>
      <c r="N561" s="163"/>
      <c r="X561" s="164"/>
      <c r="AT561" s="159" t="s">
        <v>168</v>
      </c>
      <c r="AU561" s="159" t="s">
        <v>89</v>
      </c>
      <c r="AV561" s="14" t="s">
        <v>166</v>
      </c>
      <c r="AW561" s="14" t="s">
        <v>5</v>
      </c>
      <c r="AX561" s="14" t="s">
        <v>83</v>
      </c>
      <c r="AY561" s="159" t="s">
        <v>160</v>
      </c>
    </row>
    <row r="562" spans="2:65" s="13" customFormat="1">
      <c r="B562" s="151"/>
      <c r="D562" s="145" t="s">
        <v>168</v>
      </c>
      <c r="F562" s="153" t="s">
        <v>687</v>
      </c>
      <c r="H562" s="154">
        <v>0.22900000000000001</v>
      </c>
      <c r="I562" s="155"/>
      <c r="J562" s="155"/>
      <c r="M562" s="151"/>
      <c r="N562" s="156"/>
      <c r="X562" s="157"/>
      <c r="AT562" s="152" t="s">
        <v>168</v>
      </c>
      <c r="AU562" s="152" t="s">
        <v>89</v>
      </c>
      <c r="AV562" s="13" t="s">
        <v>89</v>
      </c>
      <c r="AW562" s="13" t="s">
        <v>4</v>
      </c>
      <c r="AX562" s="13" t="s">
        <v>83</v>
      </c>
      <c r="AY562" s="152" t="s">
        <v>160</v>
      </c>
    </row>
    <row r="563" spans="2:65" s="1" customFormat="1" ht="24.2" customHeight="1">
      <c r="B563" s="31"/>
      <c r="C563" s="130" t="s">
        <v>688</v>
      </c>
      <c r="D563" s="130" t="s">
        <v>162</v>
      </c>
      <c r="E563" s="131" t="s">
        <v>689</v>
      </c>
      <c r="F563" s="132" t="s">
        <v>690</v>
      </c>
      <c r="G563" s="133" t="s">
        <v>465</v>
      </c>
      <c r="H563" s="175"/>
      <c r="I563" s="135"/>
      <c r="J563" s="135"/>
      <c r="K563" s="136">
        <f>ROUND(P563*H563,2)</f>
        <v>0</v>
      </c>
      <c r="L563" s="132" t="s">
        <v>165</v>
      </c>
      <c r="M563" s="31"/>
      <c r="N563" s="137" t="s">
        <v>1</v>
      </c>
      <c r="O563" s="138" t="s">
        <v>41</v>
      </c>
      <c r="P563" s="139">
        <f>I563+J563</f>
        <v>0</v>
      </c>
      <c r="Q563" s="139">
        <f>ROUND(I563*H563,2)</f>
        <v>0</v>
      </c>
      <c r="R563" s="139">
        <f>ROUND(J563*H563,2)</f>
        <v>0</v>
      </c>
      <c r="T563" s="140">
        <f>S563*H563</f>
        <v>0</v>
      </c>
      <c r="U563" s="140">
        <v>0</v>
      </c>
      <c r="V563" s="140">
        <f>U563*H563</f>
        <v>0</v>
      </c>
      <c r="W563" s="140">
        <v>0</v>
      </c>
      <c r="X563" s="141">
        <f>W563*H563</f>
        <v>0</v>
      </c>
      <c r="AR563" s="142" t="s">
        <v>246</v>
      </c>
      <c r="AT563" s="142" t="s">
        <v>162</v>
      </c>
      <c r="AU563" s="142" t="s">
        <v>89</v>
      </c>
      <c r="AY563" s="16" t="s">
        <v>160</v>
      </c>
      <c r="BE563" s="143">
        <f>IF(O563="základní",K563,0)</f>
        <v>0</v>
      </c>
      <c r="BF563" s="143">
        <f>IF(O563="snížená",K563,0)</f>
        <v>0</v>
      </c>
      <c r="BG563" s="143">
        <f>IF(O563="zákl. přenesená",K563,0)</f>
        <v>0</v>
      </c>
      <c r="BH563" s="143">
        <f>IF(O563="sníž. přenesená",K563,0)</f>
        <v>0</v>
      </c>
      <c r="BI563" s="143">
        <f>IF(O563="nulová",K563,0)</f>
        <v>0</v>
      </c>
      <c r="BJ563" s="16" t="s">
        <v>83</v>
      </c>
      <c r="BK563" s="143">
        <f>ROUND(P563*H563,2)</f>
        <v>0</v>
      </c>
      <c r="BL563" s="16" t="s">
        <v>246</v>
      </c>
      <c r="BM563" s="142" t="s">
        <v>691</v>
      </c>
    </row>
    <row r="564" spans="2:65" s="11" customFormat="1" ht="22.9" customHeight="1">
      <c r="B564" s="117"/>
      <c r="D564" s="118" t="s">
        <v>77</v>
      </c>
      <c r="E564" s="128" t="s">
        <v>692</v>
      </c>
      <c r="F564" s="128" t="s">
        <v>693</v>
      </c>
      <c r="I564" s="120"/>
      <c r="J564" s="120"/>
      <c r="K564" s="129">
        <f>BK564</f>
        <v>0</v>
      </c>
      <c r="M564" s="117"/>
      <c r="N564" s="122"/>
      <c r="Q564" s="123">
        <f>SUM(Q565:Q571)</f>
        <v>0</v>
      </c>
      <c r="R564" s="123">
        <f>SUM(R565:R571)</f>
        <v>0</v>
      </c>
      <c r="T564" s="124">
        <f>SUM(T565:T571)</f>
        <v>0</v>
      </c>
      <c r="V564" s="124">
        <f>SUM(V565:V571)</f>
        <v>0</v>
      </c>
      <c r="X564" s="125">
        <f>SUM(X565:X571)</f>
        <v>3.5220000000000001E-2</v>
      </c>
      <c r="AR564" s="118" t="s">
        <v>89</v>
      </c>
      <c r="AT564" s="126" t="s">
        <v>77</v>
      </c>
      <c r="AU564" s="126" t="s">
        <v>83</v>
      </c>
      <c r="AY564" s="118" t="s">
        <v>160</v>
      </c>
      <c r="BK564" s="127">
        <f>SUM(BK565:BK571)</f>
        <v>0</v>
      </c>
    </row>
    <row r="565" spans="2:65" s="1" customFormat="1" ht="24.2" customHeight="1">
      <c r="B565" s="31"/>
      <c r="C565" s="130" t="s">
        <v>694</v>
      </c>
      <c r="D565" s="130" t="s">
        <v>162</v>
      </c>
      <c r="E565" s="131" t="s">
        <v>695</v>
      </c>
      <c r="F565" s="132" t="s">
        <v>696</v>
      </c>
      <c r="G565" s="133" t="s">
        <v>400</v>
      </c>
      <c r="H565" s="134">
        <v>1</v>
      </c>
      <c r="I565" s="135"/>
      <c r="J565" s="135"/>
      <c r="K565" s="136">
        <f>ROUND(P565*H565,2)</f>
        <v>0</v>
      </c>
      <c r="L565" s="132" t="s">
        <v>165</v>
      </c>
      <c r="M565" s="31"/>
      <c r="N565" s="137" t="s">
        <v>1</v>
      </c>
      <c r="O565" s="138" t="s">
        <v>41</v>
      </c>
      <c r="P565" s="139">
        <f>I565+J565</f>
        <v>0</v>
      </c>
      <c r="Q565" s="139">
        <f>ROUND(I565*H565,2)</f>
        <v>0</v>
      </c>
      <c r="R565" s="139">
        <f>ROUND(J565*H565,2)</f>
        <v>0</v>
      </c>
      <c r="T565" s="140">
        <f>S565*H565</f>
        <v>0</v>
      </c>
      <c r="U565" s="140">
        <v>0</v>
      </c>
      <c r="V565" s="140">
        <f>U565*H565</f>
        <v>0</v>
      </c>
      <c r="W565" s="140">
        <v>3.5220000000000001E-2</v>
      </c>
      <c r="X565" s="141">
        <f>W565*H565</f>
        <v>3.5220000000000001E-2</v>
      </c>
      <c r="AR565" s="142" t="s">
        <v>246</v>
      </c>
      <c r="AT565" s="142" t="s">
        <v>162</v>
      </c>
      <c r="AU565" s="142" t="s">
        <v>89</v>
      </c>
      <c r="AY565" s="16" t="s">
        <v>160</v>
      </c>
      <c r="BE565" s="143">
        <f>IF(O565="základní",K565,0)</f>
        <v>0</v>
      </c>
      <c r="BF565" s="143">
        <f>IF(O565="snížená",K565,0)</f>
        <v>0</v>
      </c>
      <c r="BG565" s="143">
        <f>IF(O565="zákl. přenesená",K565,0)</f>
        <v>0</v>
      </c>
      <c r="BH565" s="143">
        <f>IF(O565="sníž. přenesená",K565,0)</f>
        <v>0</v>
      </c>
      <c r="BI565" s="143">
        <f>IF(O565="nulová",K565,0)</f>
        <v>0</v>
      </c>
      <c r="BJ565" s="16" t="s">
        <v>83</v>
      </c>
      <c r="BK565" s="143">
        <f>ROUND(P565*H565,2)</f>
        <v>0</v>
      </c>
      <c r="BL565" s="16" t="s">
        <v>246</v>
      </c>
      <c r="BM565" s="142" t="s">
        <v>697</v>
      </c>
    </row>
    <row r="566" spans="2:65" s="13" customFormat="1">
      <c r="B566" s="151"/>
      <c r="D566" s="145" t="s">
        <v>168</v>
      </c>
      <c r="E566" s="152" t="s">
        <v>1</v>
      </c>
      <c r="F566" s="153" t="s">
        <v>83</v>
      </c>
      <c r="H566" s="154">
        <v>1</v>
      </c>
      <c r="I566" s="155"/>
      <c r="J566" s="155"/>
      <c r="M566" s="151"/>
      <c r="N566" s="156"/>
      <c r="X566" s="157"/>
      <c r="AT566" s="152" t="s">
        <v>168</v>
      </c>
      <c r="AU566" s="152" t="s">
        <v>89</v>
      </c>
      <c r="AV566" s="13" t="s">
        <v>89</v>
      </c>
      <c r="AW566" s="13" t="s">
        <v>5</v>
      </c>
      <c r="AX566" s="13" t="s">
        <v>78</v>
      </c>
      <c r="AY566" s="152" t="s">
        <v>160</v>
      </c>
    </row>
    <row r="567" spans="2:65" s="14" customFormat="1">
      <c r="B567" s="158"/>
      <c r="D567" s="145" t="s">
        <v>168</v>
      </c>
      <c r="E567" s="159" t="s">
        <v>1</v>
      </c>
      <c r="F567" s="160" t="s">
        <v>173</v>
      </c>
      <c r="H567" s="161">
        <v>1</v>
      </c>
      <c r="I567" s="162"/>
      <c r="J567" s="162"/>
      <c r="M567" s="158"/>
      <c r="N567" s="163"/>
      <c r="X567" s="164"/>
      <c r="AT567" s="159" t="s">
        <v>168</v>
      </c>
      <c r="AU567" s="159" t="s">
        <v>89</v>
      </c>
      <c r="AV567" s="14" t="s">
        <v>166</v>
      </c>
      <c r="AW567" s="14" t="s">
        <v>5</v>
      </c>
      <c r="AX567" s="14" t="s">
        <v>83</v>
      </c>
      <c r="AY567" s="159" t="s">
        <v>160</v>
      </c>
    </row>
    <row r="568" spans="2:65" s="1" customFormat="1" ht="49.15" customHeight="1">
      <c r="B568" s="31"/>
      <c r="C568" s="130" t="s">
        <v>698</v>
      </c>
      <c r="D568" s="130" t="s">
        <v>162</v>
      </c>
      <c r="E568" s="131" t="s">
        <v>699</v>
      </c>
      <c r="F568" s="132" t="s">
        <v>700</v>
      </c>
      <c r="G568" s="133" t="s">
        <v>297</v>
      </c>
      <c r="H568" s="134">
        <v>1</v>
      </c>
      <c r="I568" s="135"/>
      <c r="J568" s="135"/>
      <c r="K568" s="136">
        <f>ROUND(P568*H568,2)</f>
        <v>0</v>
      </c>
      <c r="L568" s="132" t="s">
        <v>1</v>
      </c>
      <c r="M568" s="31"/>
      <c r="N568" s="137" t="s">
        <v>1</v>
      </c>
      <c r="O568" s="138" t="s">
        <v>41</v>
      </c>
      <c r="P568" s="139">
        <f>I568+J568</f>
        <v>0</v>
      </c>
      <c r="Q568" s="139">
        <f>ROUND(I568*H568,2)</f>
        <v>0</v>
      </c>
      <c r="R568" s="139">
        <f>ROUND(J568*H568,2)</f>
        <v>0</v>
      </c>
      <c r="T568" s="140">
        <f>S568*H568</f>
        <v>0</v>
      </c>
      <c r="U568" s="140">
        <v>0</v>
      </c>
      <c r="V568" s="140">
        <f>U568*H568</f>
        <v>0</v>
      </c>
      <c r="W568" s="140">
        <v>0</v>
      </c>
      <c r="X568" s="141">
        <f>W568*H568</f>
        <v>0</v>
      </c>
      <c r="AR568" s="142" t="s">
        <v>246</v>
      </c>
      <c r="AT568" s="142" t="s">
        <v>162</v>
      </c>
      <c r="AU568" s="142" t="s">
        <v>89</v>
      </c>
      <c r="AY568" s="16" t="s">
        <v>160</v>
      </c>
      <c r="BE568" s="143">
        <f>IF(O568="základní",K568,0)</f>
        <v>0</v>
      </c>
      <c r="BF568" s="143">
        <f>IF(O568="snížená",K568,0)</f>
        <v>0</v>
      </c>
      <c r="BG568" s="143">
        <f>IF(O568="zákl. přenesená",K568,0)</f>
        <v>0</v>
      </c>
      <c r="BH568" s="143">
        <f>IF(O568="sníž. přenesená",K568,0)</f>
        <v>0</v>
      </c>
      <c r="BI568" s="143">
        <f>IF(O568="nulová",K568,0)</f>
        <v>0</v>
      </c>
      <c r="BJ568" s="16" t="s">
        <v>83</v>
      </c>
      <c r="BK568" s="143">
        <f>ROUND(P568*H568,2)</f>
        <v>0</v>
      </c>
      <c r="BL568" s="16" t="s">
        <v>246</v>
      </c>
      <c r="BM568" s="142" t="s">
        <v>701</v>
      </c>
    </row>
    <row r="569" spans="2:65" s="13" customFormat="1">
      <c r="B569" s="151"/>
      <c r="D569" s="145" t="s">
        <v>168</v>
      </c>
      <c r="E569" s="152" t="s">
        <v>1</v>
      </c>
      <c r="F569" s="153" t="s">
        <v>83</v>
      </c>
      <c r="H569" s="154">
        <v>1</v>
      </c>
      <c r="I569" s="155"/>
      <c r="J569" s="155"/>
      <c r="M569" s="151"/>
      <c r="N569" s="156"/>
      <c r="X569" s="157"/>
      <c r="AT569" s="152" t="s">
        <v>168</v>
      </c>
      <c r="AU569" s="152" t="s">
        <v>89</v>
      </c>
      <c r="AV569" s="13" t="s">
        <v>89</v>
      </c>
      <c r="AW569" s="13" t="s">
        <v>5</v>
      </c>
      <c r="AX569" s="13" t="s">
        <v>78</v>
      </c>
      <c r="AY569" s="152" t="s">
        <v>160</v>
      </c>
    </row>
    <row r="570" spans="2:65" s="14" customFormat="1">
      <c r="B570" s="158"/>
      <c r="D570" s="145" t="s">
        <v>168</v>
      </c>
      <c r="E570" s="159" t="s">
        <v>1</v>
      </c>
      <c r="F570" s="160" t="s">
        <v>173</v>
      </c>
      <c r="H570" s="161">
        <v>1</v>
      </c>
      <c r="I570" s="162"/>
      <c r="J570" s="162"/>
      <c r="M570" s="158"/>
      <c r="N570" s="163"/>
      <c r="X570" s="164"/>
      <c r="AT570" s="159" t="s">
        <v>168</v>
      </c>
      <c r="AU570" s="159" t="s">
        <v>89</v>
      </c>
      <c r="AV570" s="14" t="s">
        <v>166</v>
      </c>
      <c r="AW570" s="14" t="s">
        <v>5</v>
      </c>
      <c r="AX570" s="14" t="s">
        <v>83</v>
      </c>
      <c r="AY570" s="159" t="s">
        <v>160</v>
      </c>
    </row>
    <row r="571" spans="2:65" s="1" customFormat="1" ht="24.2" customHeight="1">
      <c r="B571" s="31"/>
      <c r="C571" s="130" t="s">
        <v>702</v>
      </c>
      <c r="D571" s="130" t="s">
        <v>162</v>
      </c>
      <c r="E571" s="131" t="s">
        <v>703</v>
      </c>
      <c r="F571" s="132" t="s">
        <v>704</v>
      </c>
      <c r="G571" s="133" t="s">
        <v>465</v>
      </c>
      <c r="H571" s="175"/>
      <c r="I571" s="135"/>
      <c r="J571" s="135"/>
      <c r="K571" s="136">
        <f>ROUND(P571*H571,2)</f>
        <v>0</v>
      </c>
      <c r="L571" s="132" t="s">
        <v>165</v>
      </c>
      <c r="M571" s="31"/>
      <c r="N571" s="137" t="s">
        <v>1</v>
      </c>
      <c r="O571" s="138" t="s">
        <v>41</v>
      </c>
      <c r="P571" s="139">
        <f>I571+J571</f>
        <v>0</v>
      </c>
      <c r="Q571" s="139">
        <f>ROUND(I571*H571,2)</f>
        <v>0</v>
      </c>
      <c r="R571" s="139">
        <f>ROUND(J571*H571,2)</f>
        <v>0</v>
      </c>
      <c r="T571" s="140">
        <f>S571*H571</f>
        <v>0</v>
      </c>
      <c r="U571" s="140">
        <v>0</v>
      </c>
      <c r="V571" s="140">
        <f>U571*H571</f>
        <v>0</v>
      </c>
      <c r="W571" s="140">
        <v>0</v>
      </c>
      <c r="X571" s="141">
        <f>W571*H571</f>
        <v>0</v>
      </c>
      <c r="AR571" s="142" t="s">
        <v>246</v>
      </c>
      <c r="AT571" s="142" t="s">
        <v>162</v>
      </c>
      <c r="AU571" s="142" t="s">
        <v>89</v>
      </c>
      <c r="AY571" s="16" t="s">
        <v>160</v>
      </c>
      <c r="BE571" s="143">
        <f>IF(O571="základní",K571,0)</f>
        <v>0</v>
      </c>
      <c r="BF571" s="143">
        <f>IF(O571="snížená",K571,0)</f>
        <v>0</v>
      </c>
      <c r="BG571" s="143">
        <f>IF(O571="zákl. přenesená",K571,0)</f>
        <v>0</v>
      </c>
      <c r="BH571" s="143">
        <f>IF(O571="sníž. přenesená",K571,0)</f>
        <v>0</v>
      </c>
      <c r="BI571" s="143">
        <f>IF(O571="nulová",K571,0)</f>
        <v>0</v>
      </c>
      <c r="BJ571" s="16" t="s">
        <v>83</v>
      </c>
      <c r="BK571" s="143">
        <f>ROUND(P571*H571,2)</f>
        <v>0</v>
      </c>
      <c r="BL571" s="16" t="s">
        <v>246</v>
      </c>
      <c r="BM571" s="142" t="s">
        <v>705</v>
      </c>
    </row>
    <row r="572" spans="2:65" s="11" customFormat="1" ht="22.9" customHeight="1">
      <c r="B572" s="117"/>
      <c r="D572" s="118" t="s">
        <v>77</v>
      </c>
      <c r="E572" s="128" t="s">
        <v>706</v>
      </c>
      <c r="F572" s="128" t="s">
        <v>707</v>
      </c>
      <c r="I572" s="120"/>
      <c r="J572" s="120"/>
      <c r="K572" s="129">
        <f>BK572</f>
        <v>0</v>
      </c>
      <c r="M572" s="117"/>
      <c r="N572" s="122"/>
      <c r="Q572" s="123">
        <f>SUM(Q573:Q577)</f>
        <v>0</v>
      </c>
      <c r="R572" s="123">
        <f>SUM(R573:R577)</f>
        <v>0</v>
      </c>
      <c r="T572" s="124">
        <f>SUM(T573:T577)</f>
        <v>0</v>
      </c>
      <c r="V572" s="124">
        <f>SUM(V573:V577)</f>
        <v>0.20028456</v>
      </c>
      <c r="X572" s="125">
        <f>SUM(X573:X577)</f>
        <v>0</v>
      </c>
      <c r="AR572" s="118" t="s">
        <v>89</v>
      </c>
      <c r="AT572" s="126" t="s">
        <v>77</v>
      </c>
      <c r="AU572" s="126" t="s">
        <v>83</v>
      </c>
      <c r="AY572" s="118" t="s">
        <v>160</v>
      </c>
      <c r="BK572" s="127">
        <f>SUM(BK573:BK577)</f>
        <v>0</v>
      </c>
    </row>
    <row r="573" spans="2:65" s="1" customFormat="1" ht="44.25" customHeight="1">
      <c r="B573" s="31"/>
      <c r="C573" s="130" t="s">
        <v>708</v>
      </c>
      <c r="D573" s="130" t="s">
        <v>162</v>
      </c>
      <c r="E573" s="131" t="s">
        <v>709</v>
      </c>
      <c r="F573" s="132" t="s">
        <v>710</v>
      </c>
      <c r="G573" s="133" t="s">
        <v>87</v>
      </c>
      <c r="H573" s="134">
        <v>12.348000000000001</v>
      </c>
      <c r="I573" s="135"/>
      <c r="J573" s="135"/>
      <c r="K573" s="136">
        <f>ROUND(P573*H573,2)</f>
        <v>0</v>
      </c>
      <c r="L573" s="132" t="s">
        <v>1</v>
      </c>
      <c r="M573" s="31"/>
      <c r="N573" s="137" t="s">
        <v>1</v>
      </c>
      <c r="O573" s="138" t="s">
        <v>41</v>
      </c>
      <c r="P573" s="139">
        <f>I573+J573</f>
        <v>0</v>
      </c>
      <c r="Q573" s="139">
        <f>ROUND(I573*H573,2)</f>
        <v>0</v>
      </c>
      <c r="R573" s="139">
        <f>ROUND(J573*H573,2)</f>
        <v>0</v>
      </c>
      <c r="T573" s="140">
        <f>S573*H573</f>
        <v>0</v>
      </c>
      <c r="U573" s="140">
        <v>1.6219999999999998E-2</v>
      </c>
      <c r="V573" s="140">
        <f>U573*H573</f>
        <v>0.20028456</v>
      </c>
      <c r="W573" s="140">
        <v>0</v>
      </c>
      <c r="X573" s="141">
        <f>W573*H573</f>
        <v>0</v>
      </c>
      <c r="AR573" s="142" t="s">
        <v>246</v>
      </c>
      <c r="AT573" s="142" t="s">
        <v>162</v>
      </c>
      <c r="AU573" s="142" t="s">
        <v>89</v>
      </c>
      <c r="AY573" s="16" t="s">
        <v>160</v>
      </c>
      <c r="BE573" s="143">
        <f>IF(O573="základní",K573,0)</f>
        <v>0</v>
      </c>
      <c r="BF573" s="143">
        <f>IF(O573="snížená",K573,0)</f>
        <v>0</v>
      </c>
      <c r="BG573" s="143">
        <f>IF(O573="zákl. přenesená",K573,0)</f>
        <v>0</v>
      </c>
      <c r="BH573" s="143">
        <f>IF(O573="sníž. přenesená",K573,0)</f>
        <v>0</v>
      </c>
      <c r="BI573" s="143">
        <f>IF(O573="nulová",K573,0)</f>
        <v>0</v>
      </c>
      <c r="BJ573" s="16" t="s">
        <v>83</v>
      </c>
      <c r="BK573" s="143">
        <f>ROUND(P573*H573,2)</f>
        <v>0</v>
      </c>
      <c r="BL573" s="16" t="s">
        <v>246</v>
      </c>
      <c r="BM573" s="142" t="s">
        <v>711</v>
      </c>
    </row>
    <row r="574" spans="2:65" s="13" customFormat="1">
      <c r="B574" s="151"/>
      <c r="D574" s="145" t="s">
        <v>168</v>
      </c>
      <c r="E574" s="152" t="s">
        <v>1</v>
      </c>
      <c r="F574" s="153" t="s">
        <v>712</v>
      </c>
      <c r="H574" s="154">
        <v>11.162000000000001</v>
      </c>
      <c r="I574" s="155"/>
      <c r="J574" s="155"/>
      <c r="M574" s="151"/>
      <c r="N574" s="156"/>
      <c r="X574" s="157"/>
      <c r="AT574" s="152" t="s">
        <v>168</v>
      </c>
      <c r="AU574" s="152" t="s">
        <v>89</v>
      </c>
      <c r="AV574" s="13" t="s">
        <v>89</v>
      </c>
      <c r="AW574" s="13" t="s">
        <v>5</v>
      </c>
      <c r="AX574" s="13" t="s">
        <v>78</v>
      </c>
      <c r="AY574" s="152" t="s">
        <v>160</v>
      </c>
    </row>
    <row r="575" spans="2:65" s="13" customFormat="1">
      <c r="B575" s="151"/>
      <c r="D575" s="145" t="s">
        <v>168</v>
      </c>
      <c r="E575" s="152" t="s">
        <v>1</v>
      </c>
      <c r="F575" s="153" t="s">
        <v>713</v>
      </c>
      <c r="H575" s="154">
        <v>1.1859999999999999</v>
      </c>
      <c r="I575" s="155"/>
      <c r="J575" s="155"/>
      <c r="M575" s="151"/>
      <c r="N575" s="156"/>
      <c r="X575" s="157"/>
      <c r="AT575" s="152" t="s">
        <v>168</v>
      </c>
      <c r="AU575" s="152" t="s">
        <v>89</v>
      </c>
      <c r="AV575" s="13" t="s">
        <v>89</v>
      </c>
      <c r="AW575" s="13" t="s">
        <v>5</v>
      </c>
      <c r="AX575" s="13" t="s">
        <v>78</v>
      </c>
      <c r="AY575" s="152" t="s">
        <v>160</v>
      </c>
    </row>
    <row r="576" spans="2:65" s="14" customFormat="1">
      <c r="B576" s="158"/>
      <c r="D576" s="145" t="s">
        <v>168</v>
      </c>
      <c r="E576" s="159" t="s">
        <v>1</v>
      </c>
      <c r="F576" s="160" t="s">
        <v>173</v>
      </c>
      <c r="H576" s="161">
        <v>12.348000000000001</v>
      </c>
      <c r="I576" s="162"/>
      <c r="J576" s="162"/>
      <c r="M576" s="158"/>
      <c r="N576" s="163"/>
      <c r="X576" s="164"/>
      <c r="AT576" s="159" t="s">
        <v>168</v>
      </c>
      <c r="AU576" s="159" t="s">
        <v>89</v>
      </c>
      <c r="AV576" s="14" t="s">
        <v>166</v>
      </c>
      <c r="AW576" s="14" t="s">
        <v>5</v>
      </c>
      <c r="AX576" s="14" t="s">
        <v>83</v>
      </c>
      <c r="AY576" s="159" t="s">
        <v>160</v>
      </c>
    </row>
    <row r="577" spans="2:65" s="1" customFormat="1" ht="24.2" customHeight="1">
      <c r="B577" s="31"/>
      <c r="C577" s="130" t="s">
        <v>714</v>
      </c>
      <c r="D577" s="130" t="s">
        <v>162</v>
      </c>
      <c r="E577" s="131" t="s">
        <v>715</v>
      </c>
      <c r="F577" s="132" t="s">
        <v>716</v>
      </c>
      <c r="G577" s="133" t="s">
        <v>465</v>
      </c>
      <c r="H577" s="175"/>
      <c r="I577" s="135"/>
      <c r="J577" s="135"/>
      <c r="K577" s="136">
        <f>ROUND(P577*H577,2)</f>
        <v>0</v>
      </c>
      <c r="L577" s="132" t="s">
        <v>165</v>
      </c>
      <c r="M577" s="31"/>
      <c r="N577" s="137" t="s">
        <v>1</v>
      </c>
      <c r="O577" s="138" t="s">
        <v>41</v>
      </c>
      <c r="P577" s="139">
        <f>I577+J577</f>
        <v>0</v>
      </c>
      <c r="Q577" s="139">
        <f>ROUND(I577*H577,2)</f>
        <v>0</v>
      </c>
      <c r="R577" s="139">
        <f>ROUND(J577*H577,2)</f>
        <v>0</v>
      </c>
      <c r="T577" s="140">
        <f>S577*H577</f>
        <v>0</v>
      </c>
      <c r="U577" s="140">
        <v>0</v>
      </c>
      <c r="V577" s="140">
        <f>U577*H577</f>
        <v>0</v>
      </c>
      <c r="W577" s="140">
        <v>0</v>
      </c>
      <c r="X577" s="141">
        <f>W577*H577</f>
        <v>0</v>
      </c>
      <c r="AR577" s="142" t="s">
        <v>246</v>
      </c>
      <c r="AT577" s="142" t="s">
        <v>162</v>
      </c>
      <c r="AU577" s="142" t="s">
        <v>89</v>
      </c>
      <c r="AY577" s="16" t="s">
        <v>160</v>
      </c>
      <c r="BE577" s="143">
        <f>IF(O577="základní",K577,0)</f>
        <v>0</v>
      </c>
      <c r="BF577" s="143">
        <f>IF(O577="snížená",K577,0)</f>
        <v>0</v>
      </c>
      <c r="BG577" s="143">
        <f>IF(O577="zákl. přenesená",K577,0)</f>
        <v>0</v>
      </c>
      <c r="BH577" s="143">
        <f>IF(O577="sníž. přenesená",K577,0)</f>
        <v>0</v>
      </c>
      <c r="BI577" s="143">
        <f>IF(O577="nulová",K577,0)</f>
        <v>0</v>
      </c>
      <c r="BJ577" s="16" t="s">
        <v>83</v>
      </c>
      <c r="BK577" s="143">
        <f>ROUND(P577*H577,2)</f>
        <v>0</v>
      </c>
      <c r="BL577" s="16" t="s">
        <v>246</v>
      </c>
      <c r="BM577" s="142" t="s">
        <v>717</v>
      </c>
    </row>
    <row r="578" spans="2:65" s="11" customFormat="1" ht="22.9" customHeight="1">
      <c r="B578" s="117"/>
      <c r="D578" s="118" t="s">
        <v>77</v>
      </c>
      <c r="E578" s="128" t="s">
        <v>718</v>
      </c>
      <c r="F578" s="128" t="s">
        <v>719</v>
      </c>
      <c r="I578" s="120"/>
      <c r="J578" s="120"/>
      <c r="K578" s="129">
        <f>BK578</f>
        <v>0</v>
      </c>
      <c r="M578" s="117"/>
      <c r="N578" s="122"/>
      <c r="Q578" s="123">
        <f>SUM(Q579:Q606)</f>
        <v>0</v>
      </c>
      <c r="R578" s="123">
        <f>SUM(R579:R606)</f>
        <v>0</v>
      </c>
      <c r="T578" s="124">
        <f>SUM(T579:T606)</f>
        <v>0</v>
      </c>
      <c r="V578" s="124">
        <f>SUM(V579:V606)</f>
        <v>0.1498466</v>
      </c>
      <c r="X578" s="125">
        <f>SUM(X579:X606)</f>
        <v>6.2444999999999994E-2</v>
      </c>
      <c r="AR578" s="118" t="s">
        <v>89</v>
      </c>
      <c r="AT578" s="126" t="s">
        <v>77</v>
      </c>
      <c r="AU578" s="126" t="s">
        <v>83</v>
      </c>
      <c r="AY578" s="118" t="s">
        <v>160</v>
      </c>
      <c r="BK578" s="127">
        <f>SUM(BK579:BK606)</f>
        <v>0</v>
      </c>
    </row>
    <row r="579" spans="2:65" s="1" customFormat="1" ht="24.2" customHeight="1">
      <c r="B579" s="31"/>
      <c r="C579" s="130" t="s">
        <v>720</v>
      </c>
      <c r="D579" s="130" t="s">
        <v>162</v>
      </c>
      <c r="E579" s="131" t="s">
        <v>721</v>
      </c>
      <c r="F579" s="132" t="s">
        <v>722</v>
      </c>
      <c r="G579" s="133" t="s">
        <v>100</v>
      </c>
      <c r="H579" s="134">
        <v>21.324999999999999</v>
      </c>
      <c r="I579" s="135"/>
      <c r="J579" s="135"/>
      <c r="K579" s="136">
        <f>ROUND(P579*H579,2)</f>
        <v>0</v>
      </c>
      <c r="L579" s="132" t="s">
        <v>165</v>
      </c>
      <c r="M579" s="31"/>
      <c r="N579" s="137" t="s">
        <v>1</v>
      </c>
      <c r="O579" s="138" t="s">
        <v>41</v>
      </c>
      <c r="P579" s="139">
        <f>I579+J579</f>
        <v>0</v>
      </c>
      <c r="Q579" s="139">
        <f>ROUND(I579*H579,2)</f>
        <v>0</v>
      </c>
      <c r="R579" s="139">
        <f>ROUND(J579*H579,2)</f>
        <v>0</v>
      </c>
      <c r="T579" s="140">
        <f>S579*H579</f>
        <v>0</v>
      </c>
      <c r="U579" s="140">
        <v>0</v>
      </c>
      <c r="V579" s="140">
        <f>U579*H579</f>
        <v>0</v>
      </c>
      <c r="W579" s="140">
        <v>2.5999999999999999E-3</v>
      </c>
      <c r="X579" s="141">
        <f>W579*H579</f>
        <v>5.5444999999999994E-2</v>
      </c>
      <c r="AR579" s="142" t="s">
        <v>246</v>
      </c>
      <c r="AT579" s="142" t="s">
        <v>162</v>
      </c>
      <c r="AU579" s="142" t="s">
        <v>89</v>
      </c>
      <c r="AY579" s="16" t="s">
        <v>160</v>
      </c>
      <c r="BE579" s="143">
        <f>IF(O579="základní",K579,0)</f>
        <v>0</v>
      </c>
      <c r="BF579" s="143">
        <f>IF(O579="snížená",K579,0)</f>
        <v>0</v>
      </c>
      <c r="BG579" s="143">
        <f>IF(O579="zákl. přenesená",K579,0)</f>
        <v>0</v>
      </c>
      <c r="BH579" s="143">
        <f>IF(O579="sníž. přenesená",K579,0)</f>
        <v>0</v>
      </c>
      <c r="BI579" s="143">
        <f>IF(O579="nulová",K579,0)</f>
        <v>0</v>
      </c>
      <c r="BJ579" s="16" t="s">
        <v>83</v>
      </c>
      <c r="BK579" s="143">
        <f>ROUND(P579*H579,2)</f>
        <v>0</v>
      </c>
      <c r="BL579" s="16" t="s">
        <v>246</v>
      </c>
      <c r="BM579" s="142" t="s">
        <v>723</v>
      </c>
    </row>
    <row r="580" spans="2:65" s="13" customFormat="1">
      <c r="B580" s="151"/>
      <c r="D580" s="145" t="s">
        <v>168</v>
      </c>
      <c r="E580" s="152" t="s">
        <v>1</v>
      </c>
      <c r="F580" s="153" t="s">
        <v>724</v>
      </c>
      <c r="H580" s="154">
        <v>21.324999999999999</v>
      </c>
      <c r="I580" s="155"/>
      <c r="J580" s="155"/>
      <c r="M580" s="151"/>
      <c r="N580" s="156"/>
      <c r="X580" s="157"/>
      <c r="AT580" s="152" t="s">
        <v>168</v>
      </c>
      <c r="AU580" s="152" t="s">
        <v>89</v>
      </c>
      <c r="AV580" s="13" t="s">
        <v>89</v>
      </c>
      <c r="AW580" s="13" t="s">
        <v>5</v>
      </c>
      <c r="AX580" s="13" t="s">
        <v>78</v>
      </c>
      <c r="AY580" s="152" t="s">
        <v>160</v>
      </c>
    </row>
    <row r="581" spans="2:65" s="14" customFormat="1">
      <c r="B581" s="158"/>
      <c r="D581" s="145" t="s">
        <v>168</v>
      </c>
      <c r="E581" s="159" t="s">
        <v>1</v>
      </c>
      <c r="F581" s="160" t="s">
        <v>173</v>
      </c>
      <c r="H581" s="161">
        <v>21.324999999999999</v>
      </c>
      <c r="I581" s="162"/>
      <c r="J581" s="162"/>
      <c r="M581" s="158"/>
      <c r="N581" s="163"/>
      <c r="X581" s="164"/>
      <c r="AT581" s="159" t="s">
        <v>168</v>
      </c>
      <c r="AU581" s="159" t="s">
        <v>89</v>
      </c>
      <c r="AV581" s="14" t="s">
        <v>166</v>
      </c>
      <c r="AW581" s="14" t="s">
        <v>5</v>
      </c>
      <c r="AX581" s="14" t="s">
        <v>83</v>
      </c>
      <c r="AY581" s="159" t="s">
        <v>160</v>
      </c>
    </row>
    <row r="582" spans="2:65" s="1" customFormat="1" ht="24.2" customHeight="1">
      <c r="B582" s="31"/>
      <c r="C582" s="130" t="s">
        <v>725</v>
      </c>
      <c r="D582" s="130" t="s">
        <v>162</v>
      </c>
      <c r="E582" s="131" t="s">
        <v>726</v>
      </c>
      <c r="F582" s="132" t="s">
        <v>727</v>
      </c>
      <c r="G582" s="133" t="s">
        <v>297</v>
      </c>
      <c r="H582" s="134">
        <v>2</v>
      </c>
      <c r="I582" s="135"/>
      <c r="J582" s="135"/>
      <c r="K582" s="136">
        <f>ROUND(P582*H582,2)</f>
        <v>0</v>
      </c>
      <c r="L582" s="132" t="s">
        <v>1</v>
      </c>
      <c r="M582" s="31"/>
      <c r="N582" s="137" t="s">
        <v>1</v>
      </c>
      <c r="O582" s="138" t="s">
        <v>41</v>
      </c>
      <c r="P582" s="139">
        <f>I582+J582</f>
        <v>0</v>
      </c>
      <c r="Q582" s="139">
        <f>ROUND(I582*H582,2)</f>
        <v>0</v>
      </c>
      <c r="R582" s="139">
        <f>ROUND(J582*H582,2)</f>
        <v>0</v>
      </c>
      <c r="T582" s="140">
        <f>S582*H582</f>
        <v>0</v>
      </c>
      <c r="U582" s="140">
        <v>0</v>
      </c>
      <c r="V582" s="140">
        <f>U582*H582</f>
        <v>0</v>
      </c>
      <c r="W582" s="140">
        <v>3.5000000000000001E-3</v>
      </c>
      <c r="X582" s="141">
        <f>W582*H582</f>
        <v>7.0000000000000001E-3</v>
      </c>
      <c r="AR582" s="142" t="s">
        <v>246</v>
      </c>
      <c r="AT582" s="142" t="s">
        <v>162</v>
      </c>
      <c r="AU582" s="142" t="s">
        <v>89</v>
      </c>
      <c r="AY582" s="16" t="s">
        <v>160</v>
      </c>
      <c r="BE582" s="143">
        <f>IF(O582="základní",K582,0)</f>
        <v>0</v>
      </c>
      <c r="BF582" s="143">
        <f>IF(O582="snížená",K582,0)</f>
        <v>0</v>
      </c>
      <c r="BG582" s="143">
        <f>IF(O582="zákl. přenesená",K582,0)</f>
        <v>0</v>
      </c>
      <c r="BH582" s="143">
        <f>IF(O582="sníž. přenesená",K582,0)</f>
        <v>0</v>
      </c>
      <c r="BI582" s="143">
        <f>IF(O582="nulová",K582,0)</f>
        <v>0</v>
      </c>
      <c r="BJ582" s="16" t="s">
        <v>83</v>
      </c>
      <c r="BK582" s="143">
        <f>ROUND(P582*H582,2)</f>
        <v>0</v>
      </c>
      <c r="BL582" s="16" t="s">
        <v>246</v>
      </c>
      <c r="BM582" s="142" t="s">
        <v>728</v>
      </c>
    </row>
    <row r="583" spans="2:65" s="12" customFormat="1" ht="22.5">
      <c r="B583" s="144"/>
      <c r="D583" s="145" t="s">
        <v>168</v>
      </c>
      <c r="E583" s="146" t="s">
        <v>1</v>
      </c>
      <c r="F583" s="147" t="s">
        <v>729</v>
      </c>
      <c r="H583" s="146" t="s">
        <v>1</v>
      </c>
      <c r="I583" s="148"/>
      <c r="J583" s="148"/>
      <c r="M583" s="144"/>
      <c r="N583" s="149"/>
      <c r="X583" s="150"/>
      <c r="AT583" s="146" t="s">
        <v>168</v>
      </c>
      <c r="AU583" s="146" t="s">
        <v>89</v>
      </c>
      <c r="AV583" s="12" t="s">
        <v>83</v>
      </c>
      <c r="AW583" s="12" t="s">
        <v>5</v>
      </c>
      <c r="AX583" s="12" t="s">
        <v>78</v>
      </c>
      <c r="AY583" s="146" t="s">
        <v>160</v>
      </c>
    </row>
    <row r="584" spans="2:65" s="13" customFormat="1">
      <c r="B584" s="151"/>
      <c r="D584" s="145" t="s">
        <v>168</v>
      </c>
      <c r="E584" s="152" t="s">
        <v>1</v>
      </c>
      <c r="F584" s="153" t="s">
        <v>83</v>
      </c>
      <c r="H584" s="154">
        <v>1</v>
      </c>
      <c r="I584" s="155"/>
      <c r="J584" s="155"/>
      <c r="M584" s="151"/>
      <c r="N584" s="156"/>
      <c r="X584" s="157"/>
      <c r="AT584" s="152" t="s">
        <v>168</v>
      </c>
      <c r="AU584" s="152" t="s">
        <v>89</v>
      </c>
      <c r="AV584" s="13" t="s">
        <v>89</v>
      </c>
      <c r="AW584" s="13" t="s">
        <v>5</v>
      </c>
      <c r="AX584" s="13" t="s">
        <v>78</v>
      </c>
      <c r="AY584" s="152" t="s">
        <v>160</v>
      </c>
    </row>
    <row r="585" spans="2:65" s="12" customFormat="1" ht="22.5">
      <c r="B585" s="144"/>
      <c r="D585" s="145" t="s">
        <v>168</v>
      </c>
      <c r="E585" s="146" t="s">
        <v>1</v>
      </c>
      <c r="F585" s="147" t="s">
        <v>730</v>
      </c>
      <c r="H585" s="146" t="s">
        <v>1</v>
      </c>
      <c r="I585" s="148"/>
      <c r="J585" s="148"/>
      <c r="M585" s="144"/>
      <c r="N585" s="149"/>
      <c r="X585" s="150"/>
      <c r="AT585" s="146" t="s">
        <v>168</v>
      </c>
      <c r="AU585" s="146" t="s">
        <v>89</v>
      </c>
      <c r="AV585" s="12" t="s">
        <v>83</v>
      </c>
      <c r="AW585" s="12" t="s">
        <v>5</v>
      </c>
      <c r="AX585" s="12" t="s">
        <v>78</v>
      </c>
      <c r="AY585" s="146" t="s">
        <v>160</v>
      </c>
    </row>
    <row r="586" spans="2:65" s="13" customFormat="1">
      <c r="B586" s="151"/>
      <c r="D586" s="145" t="s">
        <v>168</v>
      </c>
      <c r="E586" s="152" t="s">
        <v>1</v>
      </c>
      <c r="F586" s="153" t="s">
        <v>83</v>
      </c>
      <c r="H586" s="154">
        <v>1</v>
      </c>
      <c r="I586" s="155"/>
      <c r="J586" s="155"/>
      <c r="M586" s="151"/>
      <c r="N586" s="156"/>
      <c r="X586" s="157"/>
      <c r="AT586" s="152" t="s">
        <v>168</v>
      </c>
      <c r="AU586" s="152" t="s">
        <v>89</v>
      </c>
      <c r="AV586" s="13" t="s">
        <v>89</v>
      </c>
      <c r="AW586" s="13" t="s">
        <v>5</v>
      </c>
      <c r="AX586" s="13" t="s">
        <v>78</v>
      </c>
      <c r="AY586" s="152" t="s">
        <v>160</v>
      </c>
    </row>
    <row r="587" spans="2:65" s="14" customFormat="1">
      <c r="B587" s="158"/>
      <c r="D587" s="145" t="s">
        <v>168</v>
      </c>
      <c r="E587" s="159" t="s">
        <v>1</v>
      </c>
      <c r="F587" s="160" t="s">
        <v>173</v>
      </c>
      <c r="H587" s="161">
        <v>2</v>
      </c>
      <c r="I587" s="162"/>
      <c r="J587" s="162"/>
      <c r="M587" s="158"/>
      <c r="N587" s="163"/>
      <c r="X587" s="164"/>
      <c r="AT587" s="159" t="s">
        <v>168</v>
      </c>
      <c r="AU587" s="159" t="s">
        <v>89</v>
      </c>
      <c r="AV587" s="14" t="s">
        <v>166</v>
      </c>
      <c r="AW587" s="14" t="s">
        <v>5</v>
      </c>
      <c r="AX587" s="14" t="s">
        <v>83</v>
      </c>
      <c r="AY587" s="159" t="s">
        <v>160</v>
      </c>
    </row>
    <row r="588" spans="2:65" s="1" customFormat="1" ht="16.5" customHeight="1">
      <c r="B588" s="31"/>
      <c r="C588" s="130" t="s">
        <v>731</v>
      </c>
      <c r="D588" s="130" t="s">
        <v>162</v>
      </c>
      <c r="E588" s="131" t="s">
        <v>732</v>
      </c>
      <c r="F588" s="132" t="s">
        <v>733</v>
      </c>
      <c r="G588" s="133" t="s">
        <v>100</v>
      </c>
      <c r="H588" s="134">
        <v>21.26</v>
      </c>
      <c r="I588" s="135"/>
      <c r="J588" s="135"/>
      <c r="K588" s="136">
        <f>ROUND(P588*H588,2)</f>
        <v>0</v>
      </c>
      <c r="L588" s="132" t="s">
        <v>1</v>
      </c>
      <c r="M588" s="31"/>
      <c r="N588" s="137" t="s">
        <v>1</v>
      </c>
      <c r="O588" s="138" t="s">
        <v>41</v>
      </c>
      <c r="P588" s="139">
        <f>I588+J588</f>
        <v>0</v>
      </c>
      <c r="Q588" s="139">
        <f>ROUND(I588*H588,2)</f>
        <v>0</v>
      </c>
      <c r="R588" s="139">
        <f>ROUND(J588*H588,2)</f>
        <v>0</v>
      </c>
      <c r="T588" s="140">
        <f>S588*H588</f>
        <v>0</v>
      </c>
      <c r="U588" s="140">
        <v>1.8600000000000001E-3</v>
      </c>
      <c r="V588" s="140">
        <f>U588*H588</f>
        <v>3.9543600000000005E-2</v>
      </c>
      <c r="W588" s="140">
        <v>0</v>
      </c>
      <c r="X588" s="141">
        <f>W588*H588</f>
        <v>0</v>
      </c>
      <c r="AR588" s="142" t="s">
        <v>246</v>
      </c>
      <c r="AT588" s="142" t="s">
        <v>162</v>
      </c>
      <c r="AU588" s="142" t="s">
        <v>89</v>
      </c>
      <c r="AY588" s="16" t="s">
        <v>160</v>
      </c>
      <c r="BE588" s="143">
        <f>IF(O588="základní",K588,0)</f>
        <v>0</v>
      </c>
      <c r="BF588" s="143">
        <f>IF(O588="snížená",K588,0)</f>
        <v>0</v>
      </c>
      <c r="BG588" s="143">
        <f>IF(O588="zákl. přenesená",K588,0)</f>
        <v>0</v>
      </c>
      <c r="BH588" s="143">
        <f>IF(O588="sníž. přenesená",K588,0)</f>
        <v>0</v>
      </c>
      <c r="BI588" s="143">
        <f>IF(O588="nulová",K588,0)</f>
        <v>0</v>
      </c>
      <c r="BJ588" s="16" t="s">
        <v>83</v>
      </c>
      <c r="BK588" s="143">
        <f>ROUND(P588*H588,2)</f>
        <v>0</v>
      </c>
      <c r="BL588" s="16" t="s">
        <v>246</v>
      </c>
      <c r="BM588" s="142" t="s">
        <v>734</v>
      </c>
    </row>
    <row r="589" spans="2:65" s="13" customFormat="1">
      <c r="B589" s="151"/>
      <c r="D589" s="145" t="s">
        <v>168</v>
      </c>
      <c r="E589" s="152" t="s">
        <v>1</v>
      </c>
      <c r="F589" s="153" t="s">
        <v>102</v>
      </c>
      <c r="H589" s="154">
        <v>21.26</v>
      </c>
      <c r="I589" s="155"/>
      <c r="J589" s="155"/>
      <c r="M589" s="151"/>
      <c r="N589" s="156"/>
      <c r="X589" s="157"/>
      <c r="AT589" s="152" t="s">
        <v>168</v>
      </c>
      <c r="AU589" s="152" t="s">
        <v>89</v>
      </c>
      <c r="AV589" s="13" t="s">
        <v>89</v>
      </c>
      <c r="AW589" s="13" t="s">
        <v>5</v>
      </c>
      <c r="AX589" s="13" t="s">
        <v>78</v>
      </c>
      <c r="AY589" s="152" t="s">
        <v>160</v>
      </c>
    </row>
    <row r="590" spans="2:65" s="14" customFormat="1">
      <c r="B590" s="158"/>
      <c r="D590" s="145" t="s">
        <v>168</v>
      </c>
      <c r="E590" s="159" t="s">
        <v>1</v>
      </c>
      <c r="F590" s="160" t="s">
        <v>173</v>
      </c>
      <c r="H590" s="161">
        <v>21.26</v>
      </c>
      <c r="I590" s="162"/>
      <c r="J590" s="162"/>
      <c r="M590" s="158"/>
      <c r="N590" s="163"/>
      <c r="X590" s="164"/>
      <c r="AT590" s="159" t="s">
        <v>168</v>
      </c>
      <c r="AU590" s="159" t="s">
        <v>89</v>
      </c>
      <c r="AV590" s="14" t="s">
        <v>166</v>
      </c>
      <c r="AW590" s="14" t="s">
        <v>5</v>
      </c>
      <c r="AX590" s="14" t="s">
        <v>83</v>
      </c>
      <c r="AY590" s="159" t="s">
        <v>160</v>
      </c>
    </row>
    <row r="591" spans="2:65" s="1" customFormat="1" ht="37.9" customHeight="1">
      <c r="B591" s="31"/>
      <c r="C591" s="130" t="s">
        <v>735</v>
      </c>
      <c r="D591" s="130" t="s">
        <v>162</v>
      </c>
      <c r="E591" s="131" t="s">
        <v>736</v>
      </c>
      <c r="F591" s="132" t="s">
        <v>737</v>
      </c>
      <c r="G591" s="133" t="s">
        <v>100</v>
      </c>
      <c r="H591" s="134">
        <v>21.26</v>
      </c>
      <c r="I591" s="135"/>
      <c r="J591" s="135"/>
      <c r="K591" s="136">
        <f>ROUND(P591*H591,2)</f>
        <v>0</v>
      </c>
      <c r="L591" s="132" t="s">
        <v>1</v>
      </c>
      <c r="M591" s="31"/>
      <c r="N591" s="137" t="s">
        <v>1</v>
      </c>
      <c r="O591" s="138" t="s">
        <v>41</v>
      </c>
      <c r="P591" s="139">
        <f>I591+J591</f>
        <v>0</v>
      </c>
      <c r="Q591" s="139">
        <f>ROUND(I591*H591,2)</f>
        <v>0</v>
      </c>
      <c r="R591" s="139">
        <f>ROUND(J591*H591,2)</f>
        <v>0</v>
      </c>
      <c r="T591" s="140">
        <f>S591*H591</f>
        <v>0</v>
      </c>
      <c r="U591" s="140">
        <v>2.8700000000000002E-3</v>
      </c>
      <c r="V591" s="140">
        <f>U591*H591</f>
        <v>6.1016200000000007E-2</v>
      </c>
      <c r="W591" s="140">
        <v>0</v>
      </c>
      <c r="X591" s="141">
        <f>W591*H591</f>
        <v>0</v>
      </c>
      <c r="AR591" s="142" t="s">
        <v>246</v>
      </c>
      <c r="AT591" s="142" t="s">
        <v>162</v>
      </c>
      <c r="AU591" s="142" t="s">
        <v>89</v>
      </c>
      <c r="AY591" s="16" t="s">
        <v>160</v>
      </c>
      <c r="BE591" s="143">
        <f>IF(O591="základní",K591,0)</f>
        <v>0</v>
      </c>
      <c r="BF591" s="143">
        <f>IF(O591="snížená",K591,0)</f>
        <v>0</v>
      </c>
      <c r="BG591" s="143">
        <f>IF(O591="zákl. přenesená",K591,0)</f>
        <v>0</v>
      </c>
      <c r="BH591" s="143">
        <f>IF(O591="sníž. přenesená",K591,0)</f>
        <v>0</v>
      </c>
      <c r="BI591" s="143">
        <f>IF(O591="nulová",K591,0)</f>
        <v>0</v>
      </c>
      <c r="BJ591" s="16" t="s">
        <v>83</v>
      </c>
      <c r="BK591" s="143">
        <f>ROUND(P591*H591,2)</f>
        <v>0</v>
      </c>
      <c r="BL591" s="16" t="s">
        <v>246</v>
      </c>
      <c r="BM591" s="142" t="s">
        <v>738</v>
      </c>
    </row>
    <row r="592" spans="2:65" s="13" customFormat="1">
      <c r="B592" s="151"/>
      <c r="D592" s="145" t="s">
        <v>168</v>
      </c>
      <c r="E592" s="152" t="s">
        <v>1</v>
      </c>
      <c r="F592" s="153" t="s">
        <v>587</v>
      </c>
      <c r="H592" s="154">
        <v>21.26</v>
      </c>
      <c r="I592" s="155"/>
      <c r="J592" s="155"/>
      <c r="M592" s="151"/>
      <c r="N592" s="156"/>
      <c r="X592" s="157"/>
      <c r="AT592" s="152" t="s">
        <v>168</v>
      </c>
      <c r="AU592" s="152" t="s">
        <v>89</v>
      </c>
      <c r="AV592" s="13" t="s">
        <v>89</v>
      </c>
      <c r="AW592" s="13" t="s">
        <v>5</v>
      </c>
      <c r="AX592" s="13" t="s">
        <v>78</v>
      </c>
      <c r="AY592" s="152" t="s">
        <v>160</v>
      </c>
    </row>
    <row r="593" spans="2:65" s="14" customFormat="1">
      <c r="B593" s="158"/>
      <c r="D593" s="145" t="s">
        <v>168</v>
      </c>
      <c r="E593" s="159" t="s">
        <v>1</v>
      </c>
      <c r="F593" s="160" t="s">
        <v>173</v>
      </c>
      <c r="H593" s="161">
        <v>21.26</v>
      </c>
      <c r="I593" s="162"/>
      <c r="J593" s="162"/>
      <c r="M593" s="158"/>
      <c r="N593" s="163"/>
      <c r="X593" s="164"/>
      <c r="AT593" s="159" t="s">
        <v>168</v>
      </c>
      <c r="AU593" s="159" t="s">
        <v>89</v>
      </c>
      <c r="AV593" s="14" t="s">
        <v>166</v>
      </c>
      <c r="AW593" s="14" t="s">
        <v>5</v>
      </c>
      <c r="AX593" s="14" t="s">
        <v>83</v>
      </c>
      <c r="AY593" s="159" t="s">
        <v>160</v>
      </c>
    </row>
    <row r="594" spans="2:65" s="1" customFormat="1" ht="24.2" customHeight="1">
      <c r="B594" s="31"/>
      <c r="C594" s="130" t="s">
        <v>739</v>
      </c>
      <c r="D594" s="130" t="s">
        <v>162</v>
      </c>
      <c r="E594" s="131" t="s">
        <v>740</v>
      </c>
      <c r="F594" s="132" t="s">
        <v>741</v>
      </c>
      <c r="G594" s="133" t="s">
        <v>100</v>
      </c>
      <c r="H594" s="134">
        <v>21.26</v>
      </c>
      <c r="I594" s="135"/>
      <c r="J594" s="135"/>
      <c r="K594" s="136">
        <f>ROUND(P594*H594,2)</f>
        <v>0</v>
      </c>
      <c r="L594" s="132" t="s">
        <v>1</v>
      </c>
      <c r="M594" s="31"/>
      <c r="N594" s="137" t="s">
        <v>1</v>
      </c>
      <c r="O594" s="138" t="s">
        <v>41</v>
      </c>
      <c r="P594" s="139">
        <f>I594+J594</f>
        <v>0</v>
      </c>
      <c r="Q594" s="139">
        <f>ROUND(I594*H594,2)</f>
        <v>0</v>
      </c>
      <c r="R594" s="139">
        <f>ROUND(J594*H594,2)</f>
        <v>0</v>
      </c>
      <c r="T594" s="140">
        <f>S594*H594</f>
        <v>0</v>
      </c>
      <c r="U594" s="140">
        <v>2.1800000000000001E-3</v>
      </c>
      <c r="V594" s="140">
        <f>U594*H594</f>
        <v>4.6346800000000007E-2</v>
      </c>
      <c r="W594" s="140">
        <v>0</v>
      </c>
      <c r="X594" s="141">
        <f>W594*H594</f>
        <v>0</v>
      </c>
      <c r="AR594" s="142" t="s">
        <v>246</v>
      </c>
      <c r="AT594" s="142" t="s">
        <v>162</v>
      </c>
      <c r="AU594" s="142" t="s">
        <v>89</v>
      </c>
      <c r="AY594" s="16" t="s">
        <v>160</v>
      </c>
      <c r="BE594" s="143">
        <f>IF(O594="základní",K594,0)</f>
        <v>0</v>
      </c>
      <c r="BF594" s="143">
        <f>IF(O594="snížená",K594,0)</f>
        <v>0</v>
      </c>
      <c r="BG594" s="143">
        <f>IF(O594="zákl. přenesená",K594,0)</f>
        <v>0</v>
      </c>
      <c r="BH594" s="143">
        <f>IF(O594="sníž. přenesená",K594,0)</f>
        <v>0</v>
      </c>
      <c r="BI594" s="143">
        <f>IF(O594="nulová",K594,0)</f>
        <v>0</v>
      </c>
      <c r="BJ594" s="16" t="s">
        <v>83</v>
      </c>
      <c r="BK594" s="143">
        <f>ROUND(P594*H594,2)</f>
        <v>0</v>
      </c>
      <c r="BL594" s="16" t="s">
        <v>246</v>
      </c>
      <c r="BM594" s="142" t="s">
        <v>742</v>
      </c>
    </row>
    <row r="595" spans="2:65" s="13" customFormat="1">
      <c r="B595" s="151"/>
      <c r="D595" s="145" t="s">
        <v>168</v>
      </c>
      <c r="E595" s="152" t="s">
        <v>1</v>
      </c>
      <c r="F595" s="153" t="s">
        <v>102</v>
      </c>
      <c r="H595" s="154">
        <v>21.26</v>
      </c>
      <c r="I595" s="155"/>
      <c r="J595" s="155"/>
      <c r="M595" s="151"/>
      <c r="N595" s="156"/>
      <c r="X595" s="157"/>
      <c r="AT595" s="152" t="s">
        <v>168</v>
      </c>
      <c r="AU595" s="152" t="s">
        <v>89</v>
      </c>
      <c r="AV595" s="13" t="s">
        <v>89</v>
      </c>
      <c r="AW595" s="13" t="s">
        <v>5</v>
      </c>
      <c r="AX595" s="13" t="s">
        <v>78</v>
      </c>
      <c r="AY595" s="152" t="s">
        <v>160</v>
      </c>
    </row>
    <row r="596" spans="2:65" s="14" customFormat="1">
      <c r="B596" s="158"/>
      <c r="D596" s="145" t="s">
        <v>168</v>
      </c>
      <c r="E596" s="159" t="s">
        <v>1</v>
      </c>
      <c r="F596" s="160" t="s">
        <v>173</v>
      </c>
      <c r="H596" s="161">
        <v>21.26</v>
      </c>
      <c r="I596" s="162"/>
      <c r="J596" s="162"/>
      <c r="M596" s="158"/>
      <c r="N596" s="163"/>
      <c r="X596" s="164"/>
      <c r="AT596" s="159" t="s">
        <v>168</v>
      </c>
      <c r="AU596" s="159" t="s">
        <v>89</v>
      </c>
      <c r="AV596" s="14" t="s">
        <v>166</v>
      </c>
      <c r="AW596" s="14" t="s">
        <v>5</v>
      </c>
      <c r="AX596" s="14" t="s">
        <v>83</v>
      </c>
      <c r="AY596" s="159" t="s">
        <v>160</v>
      </c>
    </row>
    <row r="597" spans="2:65" s="1" customFormat="1" ht="33" customHeight="1">
      <c r="B597" s="31"/>
      <c r="C597" s="130" t="s">
        <v>743</v>
      </c>
      <c r="D597" s="130" t="s">
        <v>162</v>
      </c>
      <c r="E597" s="131" t="s">
        <v>744</v>
      </c>
      <c r="F597" s="132" t="s">
        <v>745</v>
      </c>
      <c r="G597" s="133" t="s">
        <v>400</v>
      </c>
      <c r="H597" s="134">
        <v>1</v>
      </c>
      <c r="I597" s="135"/>
      <c r="J597" s="135"/>
      <c r="K597" s="136">
        <f>ROUND(P597*H597,2)</f>
        <v>0</v>
      </c>
      <c r="L597" s="132" t="s">
        <v>1</v>
      </c>
      <c r="M597" s="31"/>
      <c r="N597" s="137" t="s">
        <v>1</v>
      </c>
      <c r="O597" s="138" t="s">
        <v>41</v>
      </c>
      <c r="P597" s="139">
        <f>I597+J597</f>
        <v>0</v>
      </c>
      <c r="Q597" s="139">
        <f>ROUND(I597*H597,2)</f>
        <v>0</v>
      </c>
      <c r="R597" s="139">
        <f>ROUND(J597*H597,2)</f>
        <v>0</v>
      </c>
      <c r="T597" s="140">
        <f>S597*H597</f>
        <v>0</v>
      </c>
      <c r="U597" s="140">
        <v>4.4000000000000002E-4</v>
      </c>
      <c r="V597" s="140">
        <f>U597*H597</f>
        <v>4.4000000000000002E-4</v>
      </c>
      <c r="W597" s="140">
        <v>0</v>
      </c>
      <c r="X597" s="141">
        <f>W597*H597</f>
        <v>0</v>
      </c>
      <c r="AR597" s="142" t="s">
        <v>246</v>
      </c>
      <c r="AT597" s="142" t="s">
        <v>162</v>
      </c>
      <c r="AU597" s="142" t="s">
        <v>89</v>
      </c>
      <c r="AY597" s="16" t="s">
        <v>160</v>
      </c>
      <c r="BE597" s="143">
        <f>IF(O597="základní",K597,0)</f>
        <v>0</v>
      </c>
      <c r="BF597" s="143">
        <f>IF(O597="snížená",K597,0)</f>
        <v>0</v>
      </c>
      <c r="BG597" s="143">
        <f>IF(O597="zákl. přenesená",K597,0)</f>
        <v>0</v>
      </c>
      <c r="BH597" s="143">
        <f>IF(O597="sníž. přenesená",K597,0)</f>
        <v>0</v>
      </c>
      <c r="BI597" s="143">
        <f>IF(O597="nulová",K597,0)</f>
        <v>0</v>
      </c>
      <c r="BJ597" s="16" t="s">
        <v>83</v>
      </c>
      <c r="BK597" s="143">
        <f>ROUND(P597*H597,2)</f>
        <v>0</v>
      </c>
      <c r="BL597" s="16" t="s">
        <v>246</v>
      </c>
      <c r="BM597" s="142" t="s">
        <v>746</v>
      </c>
    </row>
    <row r="598" spans="2:65" s="13" customFormat="1">
      <c r="B598" s="151"/>
      <c r="D598" s="145" t="s">
        <v>168</v>
      </c>
      <c r="E598" s="152" t="s">
        <v>1</v>
      </c>
      <c r="F598" s="153" t="s">
        <v>83</v>
      </c>
      <c r="H598" s="154">
        <v>1</v>
      </c>
      <c r="I598" s="155"/>
      <c r="J598" s="155"/>
      <c r="M598" s="151"/>
      <c r="N598" s="156"/>
      <c r="X598" s="157"/>
      <c r="AT598" s="152" t="s">
        <v>168</v>
      </c>
      <c r="AU598" s="152" t="s">
        <v>89</v>
      </c>
      <c r="AV598" s="13" t="s">
        <v>89</v>
      </c>
      <c r="AW598" s="13" t="s">
        <v>5</v>
      </c>
      <c r="AX598" s="13" t="s">
        <v>78</v>
      </c>
      <c r="AY598" s="152" t="s">
        <v>160</v>
      </c>
    </row>
    <row r="599" spans="2:65" s="14" customFormat="1">
      <c r="B599" s="158"/>
      <c r="D599" s="145" t="s">
        <v>168</v>
      </c>
      <c r="E599" s="159" t="s">
        <v>1</v>
      </c>
      <c r="F599" s="160" t="s">
        <v>173</v>
      </c>
      <c r="H599" s="161">
        <v>1</v>
      </c>
      <c r="I599" s="162"/>
      <c r="J599" s="162"/>
      <c r="M599" s="158"/>
      <c r="N599" s="163"/>
      <c r="X599" s="164"/>
      <c r="AT599" s="159" t="s">
        <v>168</v>
      </c>
      <c r="AU599" s="159" t="s">
        <v>89</v>
      </c>
      <c r="AV599" s="14" t="s">
        <v>166</v>
      </c>
      <c r="AW599" s="14" t="s">
        <v>5</v>
      </c>
      <c r="AX599" s="14" t="s">
        <v>83</v>
      </c>
      <c r="AY599" s="159" t="s">
        <v>160</v>
      </c>
    </row>
    <row r="600" spans="2:65" s="1" customFormat="1" ht="21.75" customHeight="1">
      <c r="B600" s="31"/>
      <c r="C600" s="130" t="s">
        <v>747</v>
      </c>
      <c r="D600" s="130" t="s">
        <v>162</v>
      </c>
      <c r="E600" s="131" t="s">
        <v>748</v>
      </c>
      <c r="F600" s="132" t="s">
        <v>749</v>
      </c>
      <c r="G600" s="133" t="s">
        <v>297</v>
      </c>
      <c r="H600" s="134">
        <v>1</v>
      </c>
      <c r="I600" s="135"/>
      <c r="J600" s="135"/>
      <c r="K600" s="136">
        <f>ROUND(P600*H600,2)</f>
        <v>0</v>
      </c>
      <c r="L600" s="132" t="s">
        <v>1</v>
      </c>
      <c r="M600" s="31"/>
      <c r="N600" s="137" t="s">
        <v>1</v>
      </c>
      <c r="O600" s="138" t="s">
        <v>41</v>
      </c>
      <c r="P600" s="139">
        <f>I600+J600</f>
        <v>0</v>
      </c>
      <c r="Q600" s="139">
        <f>ROUND(I600*H600,2)</f>
        <v>0</v>
      </c>
      <c r="R600" s="139">
        <f>ROUND(J600*H600,2)</f>
        <v>0</v>
      </c>
      <c r="T600" s="140">
        <f>S600*H600</f>
        <v>0</v>
      </c>
      <c r="U600" s="140">
        <v>2.0600000000000002E-3</v>
      </c>
      <c r="V600" s="140">
        <f>U600*H600</f>
        <v>2.0600000000000002E-3</v>
      </c>
      <c r="W600" s="140">
        <v>0</v>
      </c>
      <c r="X600" s="141">
        <f>W600*H600</f>
        <v>0</v>
      </c>
      <c r="AR600" s="142" t="s">
        <v>246</v>
      </c>
      <c r="AT600" s="142" t="s">
        <v>162</v>
      </c>
      <c r="AU600" s="142" t="s">
        <v>89</v>
      </c>
      <c r="AY600" s="16" t="s">
        <v>160</v>
      </c>
      <c r="BE600" s="143">
        <f>IF(O600="základní",K600,0)</f>
        <v>0</v>
      </c>
      <c r="BF600" s="143">
        <f>IF(O600="snížená",K600,0)</f>
        <v>0</v>
      </c>
      <c r="BG600" s="143">
        <f>IF(O600="zákl. přenesená",K600,0)</f>
        <v>0</v>
      </c>
      <c r="BH600" s="143">
        <f>IF(O600="sníž. přenesená",K600,0)</f>
        <v>0</v>
      </c>
      <c r="BI600" s="143">
        <f>IF(O600="nulová",K600,0)</f>
        <v>0</v>
      </c>
      <c r="BJ600" s="16" t="s">
        <v>83</v>
      </c>
      <c r="BK600" s="143">
        <f>ROUND(P600*H600,2)</f>
        <v>0</v>
      </c>
      <c r="BL600" s="16" t="s">
        <v>246</v>
      </c>
      <c r="BM600" s="142" t="s">
        <v>750</v>
      </c>
    </row>
    <row r="601" spans="2:65" s="13" customFormat="1">
      <c r="B601" s="151"/>
      <c r="D601" s="145" t="s">
        <v>168</v>
      </c>
      <c r="E601" s="152" t="s">
        <v>1</v>
      </c>
      <c r="F601" s="153" t="s">
        <v>83</v>
      </c>
      <c r="H601" s="154">
        <v>1</v>
      </c>
      <c r="I601" s="155"/>
      <c r="J601" s="155"/>
      <c r="M601" s="151"/>
      <c r="N601" s="156"/>
      <c r="X601" s="157"/>
      <c r="AT601" s="152" t="s">
        <v>168</v>
      </c>
      <c r="AU601" s="152" t="s">
        <v>89</v>
      </c>
      <c r="AV601" s="13" t="s">
        <v>89</v>
      </c>
      <c r="AW601" s="13" t="s">
        <v>5</v>
      </c>
      <c r="AX601" s="13" t="s">
        <v>78</v>
      </c>
      <c r="AY601" s="152" t="s">
        <v>160</v>
      </c>
    </row>
    <row r="602" spans="2:65" s="14" customFormat="1">
      <c r="B602" s="158"/>
      <c r="D602" s="145" t="s">
        <v>168</v>
      </c>
      <c r="E602" s="159" t="s">
        <v>1</v>
      </c>
      <c r="F602" s="160" t="s">
        <v>173</v>
      </c>
      <c r="H602" s="161">
        <v>1</v>
      </c>
      <c r="I602" s="162"/>
      <c r="J602" s="162"/>
      <c r="M602" s="158"/>
      <c r="N602" s="163"/>
      <c r="X602" s="164"/>
      <c r="AT602" s="159" t="s">
        <v>168</v>
      </c>
      <c r="AU602" s="159" t="s">
        <v>89</v>
      </c>
      <c r="AV602" s="14" t="s">
        <v>166</v>
      </c>
      <c r="AW602" s="14" t="s">
        <v>5</v>
      </c>
      <c r="AX602" s="14" t="s">
        <v>83</v>
      </c>
      <c r="AY602" s="159" t="s">
        <v>160</v>
      </c>
    </row>
    <row r="603" spans="2:65" s="1" customFormat="1" ht="37.9" customHeight="1">
      <c r="B603" s="31"/>
      <c r="C603" s="130" t="s">
        <v>751</v>
      </c>
      <c r="D603" s="130" t="s">
        <v>162</v>
      </c>
      <c r="E603" s="131" t="s">
        <v>752</v>
      </c>
      <c r="F603" s="132" t="s">
        <v>753</v>
      </c>
      <c r="G603" s="133" t="s">
        <v>297</v>
      </c>
      <c r="H603" s="134">
        <v>1</v>
      </c>
      <c r="I603" s="135"/>
      <c r="J603" s="135"/>
      <c r="K603" s="136">
        <f>ROUND(P603*H603,2)</f>
        <v>0</v>
      </c>
      <c r="L603" s="132" t="s">
        <v>1</v>
      </c>
      <c r="M603" s="31"/>
      <c r="N603" s="137" t="s">
        <v>1</v>
      </c>
      <c r="O603" s="138" t="s">
        <v>41</v>
      </c>
      <c r="P603" s="139">
        <f>I603+J603</f>
        <v>0</v>
      </c>
      <c r="Q603" s="139">
        <f>ROUND(I603*H603,2)</f>
        <v>0</v>
      </c>
      <c r="R603" s="139">
        <f>ROUND(J603*H603,2)</f>
        <v>0</v>
      </c>
      <c r="T603" s="140">
        <f>S603*H603</f>
        <v>0</v>
      </c>
      <c r="U603" s="140">
        <v>4.4000000000000002E-4</v>
      </c>
      <c r="V603" s="140">
        <f>U603*H603</f>
        <v>4.4000000000000002E-4</v>
      </c>
      <c r="W603" s="140">
        <v>0</v>
      </c>
      <c r="X603" s="141">
        <f>W603*H603</f>
        <v>0</v>
      </c>
      <c r="AR603" s="142" t="s">
        <v>246</v>
      </c>
      <c r="AT603" s="142" t="s">
        <v>162</v>
      </c>
      <c r="AU603" s="142" t="s">
        <v>89</v>
      </c>
      <c r="AY603" s="16" t="s">
        <v>160</v>
      </c>
      <c r="BE603" s="143">
        <f>IF(O603="základní",K603,0)</f>
        <v>0</v>
      </c>
      <c r="BF603" s="143">
        <f>IF(O603="snížená",K603,0)</f>
        <v>0</v>
      </c>
      <c r="BG603" s="143">
        <f>IF(O603="zákl. přenesená",K603,0)</f>
        <v>0</v>
      </c>
      <c r="BH603" s="143">
        <f>IF(O603="sníž. přenesená",K603,0)</f>
        <v>0</v>
      </c>
      <c r="BI603" s="143">
        <f>IF(O603="nulová",K603,0)</f>
        <v>0</v>
      </c>
      <c r="BJ603" s="16" t="s">
        <v>83</v>
      </c>
      <c r="BK603" s="143">
        <f>ROUND(P603*H603,2)</f>
        <v>0</v>
      </c>
      <c r="BL603" s="16" t="s">
        <v>246</v>
      </c>
      <c r="BM603" s="142" t="s">
        <v>754</v>
      </c>
    </row>
    <row r="604" spans="2:65" s="13" customFormat="1">
      <c r="B604" s="151"/>
      <c r="D604" s="145" t="s">
        <v>168</v>
      </c>
      <c r="E604" s="152" t="s">
        <v>1</v>
      </c>
      <c r="F604" s="153" t="s">
        <v>83</v>
      </c>
      <c r="H604" s="154">
        <v>1</v>
      </c>
      <c r="I604" s="155"/>
      <c r="J604" s="155"/>
      <c r="M604" s="151"/>
      <c r="N604" s="156"/>
      <c r="X604" s="157"/>
      <c r="AT604" s="152" t="s">
        <v>168</v>
      </c>
      <c r="AU604" s="152" t="s">
        <v>89</v>
      </c>
      <c r="AV604" s="13" t="s">
        <v>89</v>
      </c>
      <c r="AW604" s="13" t="s">
        <v>5</v>
      </c>
      <c r="AX604" s="13" t="s">
        <v>78</v>
      </c>
      <c r="AY604" s="152" t="s">
        <v>160</v>
      </c>
    </row>
    <row r="605" spans="2:65" s="14" customFormat="1">
      <c r="B605" s="158"/>
      <c r="D605" s="145" t="s">
        <v>168</v>
      </c>
      <c r="E605" s="159" t="s">
        <v>1</v>
      </c>
      <c r="F605" s="160" t="s">
        <v>173</v>
      </c>
      <c r="H605" s="161">
        <v>1</v>
      </c>
      <c r="I605" s="162"/>
      <c r="J605" s="162"/>
      <c r="M605" s="158"/>
      <c r="N605" s="163"/>
      <c r="X605" s="164"/>
      <c r="AT605" s="159" t="s">
        <v>168</v>
      </c>
      <c r="AU605" s="159" t="s">
        <v>89</v>
      </c>
      <c r="AV605" s="14" t="s">
        <v>166</v>
      </c>
      <c r="AW605" s="14" t="s">
        <v>5</v>
      </c>
      <c r="AX605" s="14" t="s">
        <v>83</v>
      </c>
      <c r="AY605" s="159" t="s">
        <v>160</v>
      </c>
    </row>
    <row r="606" spans="2:65" s="1" customFormat="1" ht="24.2" customHeight="1">
      <c r="B606" s="31"/>
      <c r="C606" s="130" t="s">
        <v>755</v>
      </c>
      <c r="D606" s="130" t="s">
        <v>162</v>
      </c>
      <c r="E606" s="131" t="s">
        <v>756</v>
      </c>
      <c r="F606" s="132" t="s">
        <v>757</v>
      </c>
      <c r="G606" s="133" t="s">
        <v>465</v>
      </c>
      <c r="H606" s="175"/>
      <c r="I606" s="135"/>
      <c r="J606" s="135"/>
      <c r="K606" s="136">
        <f>ROUND(P606*H606,2)</f>
        <v>0</v>
      </c>
      <c r="L606" s="132" t="s">
        <v>165</v>
      </c>
      <c r="M606" s="31"/>
      <c r="N606" s="137" t="s">
        <v>1</v>
      </c>
      <c r="O606" s="138" t="s">
        <v>41</v>
      </c>
      <c r="P606" s="139">
        <f>I606+J606</f>
        <v>0</v>
      </c>
      <c r="Q606" s="139">
        <f>ROUND(I606*H606,2)</f>
        <v>0</v>
      </c>
      <c r="R606" s="139">
        <f>ROUND(J606*H606,2)</f>
        <v>0</v>
      </c>
      <c r="T606" s="140">
        <f>S606*H606</f>
        <v>0</v>
      </c>
      <c r="U606" s="140">
        <v>0</v>
      </c>
      <c r="V606" s="140">
        <f>U606*H606</f>
        <v>0</v>
      </c>
      <c r="W606" s="140">
        <v>0</v>
      </c>
      <c r="X606" s="141">
        <f>W606*H606</f>
        <v>0</v>
      </c>
      <c r="AR606" s="142" t="s">
        <v>246</v>
      </c>
      <c r="AT606" s="142" t="s">
        <v>162</v>
      </c>
      <c r="AU606" s="142" t="s">
        <v>89</v>
      </c>
      <c r="AY606" s="16" t="s">
        <v>160</v>
      </c>
      <c r="BE606" s="143">
        <f>IF(O606="základní",K606,0)</f>
        <v>0</v>
      </c>
      <c r="BF606" s="143">
        <f>IF(O606="snížená",K606,0)</f>
        <v>0</v>
      </c>
      <c r="BG606" s="143">
        <f>IF(O606="zákl. přenesená",K606,0)</f>
        <v>0</v>
      </c>
      <c r="BH606" s="143">
        <f>IF(O606="sníž. přenesená",K606,0)</f>
        <v>0</v>
      </c>
      <c r="BI606" s="143">
        <f>IF(O606="nulová",K606,0)</f>
        <v>0</v>
      </c>
      <c r="BJ606" s="16" t="s">
        <v>83</v>
      </c>
      <c r="BK606" s="143">
        <f>ROUND(P606*H606,2)</f>
        <v>0</v>
      </c>
      <c r="BL606" s="16" t="s">
        <v>246</v>
      </c>
      <c r="BM606" s="142" t="s">
        <v>758</v>
      </c>
    </row>
    <row r="607" spans="2:65" s="11" customFormat="1" ht="22.9" customHeight="1">
      <c r="B607" s="117"/>
      <c r="D607" s="118" t="s">
        <v>77</v>
      </c>
      <c r="E607" s="128" t="s">
        <v>759</v>
      </c>
      <c r="F607" s="128" t="s">
        <v>760</v>
      </c>
      <c r="I607" s="120"/>
      <c r="J607" s="120"/>
      <c r="K607" s="129">
        <f>BK607</f>
        <v>0</v>
      </c>
      <c r="M607" s="117"/>
      <c r="N607" s="122"/>
      <c r="Q607" s="123">
        <f>SUM(Q608:Q620)</f>
        <v>0</v>
      </c>
      <c r="R607" s="123">
        <f>SUM(R608:R620)</f>
        <v>0</v>
      </c>
      <c r="T607" s="124">
        <f>SUM(T608:T620)</f>
        <v>0</v>
      </c>
      <c r="V607" s="124">
        <f>SUM(V608:V620)</f>
        <v>0.39903519999999992</v>
      </c>
      <c r="X607" s="125">
        <f>SUM(X608:X620)</f>
        <v>0.33695999999999998</v>
      </c>
      <c r="AR607" s="118" t="s">
        <v>89</v>
      </c>
      <c r="AT607" s="126" t="s">
        <v>77</v>
      </c>
      <c r="AU607" s="126" t="s">
        <v>83</v>
      </c>
      <c r="AY607" s="118" t="s">
        <v>160</v>
      </c>
      <c r="BK607" s="127">
        <f>SUM(BK608:BK620)</f>
        <v>0</v>
      </c>
    </row>
    <row r="608" spans="2:65" s="1" customFormat="1" ht="33" customHeight="1">
      <c r="B608" s="31"/>
      <c r="C608" s="130" t="s">
        <v>761</v>
      </c>
      <c r="D608" s="130" t="s">
        <v>162</v>
      </c>
      <c r="E608" s="131" t="s">
        <v>762</v>
      </c>
      <c r="F608" s="132" t="s">
        <v>763</v>
      </c>
      <c r="G608" s="133" t="s">
        <v>100</v>
      </c>
      <c r="H608" s="134">
        <v>21.06</v>
      </c>
      <c r="I608" s="135"/>
      <c r="J608" s="135"/>
      <c r="K608" s="136">
        <f>ROUND(P608*H608,2)</f>
        <v>0</v>
      </c>
      <c r="L608" s="132" t="s">
        <v>165</v>
      </c>
      <c r="M608" s="31"/>
      <c r="N608" s="137" t="s">
        <v>1</v>
      </c>
      <c r="O608" s="138" t="s">
        <v>41</v>
      </c>
      <c r="P608" s="139">
        <f>I608+J608</f>
        <v>0</v>
      </c>
      <c r="Q608" s="139">
        <f>ROUND(I608*H608,2)</f>
        <v>0</v>
      </c>
      <c r="R608" s="139">
        <f>ROUND(J608*H608,2)</f>
        <v>0</v>
      </c>
      <c r="T608" s="140">
        <f>S608*H608</f>
        <v>0</v>
      </c>
      <c r="U608" s="140">
        <v>0</v>
      </c>
      <c r="V608" s="140">
        <f>U608*H608</f>
        <v>0</v>
      </c>
      <c r="W608" s="140">
        <v>1.6E-2</v>
      </c>
      <c r="X608" s="141">
        <f>W608*H608</f>
        <v>0.33695999999999998</v>
      </c>
      <c r="AR608" s="142" t="s">
        <v>246</v>
      </c>
      <c r="AT608" s="142" t="s">
        <v>162</v>
      </c>
      <c r="AU608" s="142" t="s">
        <v>89</v>
      </c>
      <c r="AY608" s="16" t="s">
        <v>160</v>
      </c>
      <c r="BE608" s="143">
        <f>IF(O608="základní",K608,0)</f>
        <v>0</v>
      </c>
      <c r="BF608" s="143">
        <f>IF(O608="snížená",K608,0)</f>
        <v>0</v>
      </c>
      <c r="BG608" s="143">
        <f>IF(O608="zákl. přenesená",K608,0)</f>
        <v>0</v>
      </c>
      <c r="BH608" s="143">
        <f>IF(O608="sníž. přenesená",K608,0)</f>
        <v>0</v>
      </c>
      <c r="BI608" s="143">
        <f>IF(O608="nulová",K608,0)</f>
        <v>0</v>
      </c>
      <c r="BJ608" s="16" t="s">
        <v>83</v>
      </c>
      <c r="BK608" s="143">
        <f>ROUND(P608*H608,2)</f>
        <v>0</v>
      </c>
      <c r="BL608" s="16" t="s">
        <v>246</v>
      </c>
      <c r="BM608" s="142" t="s">
        <v>764</v>
      </c>
    </row>
    <row r="609" spans="2:65" s="13" customFormat="1">
      <c r="B609" s="151"/>
      <c r="D609" s="145" t="s">
        <v>168</v>
      </c>
      <c r="E609" s="152" t="s">
        <v>1</v>
      </c>
      <c r="F609" s="153" t="s">
        <v>765</v>
      </c>
      <c r="H609" s="154">
        <v>21.06</v>
      </c>
      <c r="I609" s="155"/>
      <c r="J609" s="155"/>
      <c r="M609" s="151"/>
      <c r="N609" s="156"/>
      <c r="X609" s="157"/>
      <c r="AT609" s="152" t="s">
        <v>168</v>
      </c>
      <c r="AU609" s="152" t="s">
        <v>89</v>
      </c>
      <c r="AV609" s="13" t="s">
        <v>89</v>
      </c>
      <c r="AW609" s="13" t="s">
        <v>5</v>
      </c>
      <c r="AX609" s="13" t="s">
        <v>78</v>
      </c>
      <c r="AY609" s="152" t="s">
        <v>160</v>
      </c>
    </row>
    <row r="610" spans="2:65" s="14" customFormat="1">
      <c r="B610" s="158"/>
      <c r="D610" s="145" t="s">
        <v>168</v>
      </c>
      <c r="E610" s="159" t="s">
        <v>1</v>
      </c>
      <c r="F610" s="160" t="s">
        <v>173</v>
      </c>
      <c r="H610" s="161">
        <v>21.06</v>
      </c>
      <c r="I610" s="162"/>
      <c r="J610" s="162"/>
      <c r="M610" s="158"/>
      <c r="N610" s="163"/>
      <c r="X610" s="164"/>
      <c r="AT610" s="159" t="s">
        <v>168</v>
      </c>
      <c r="AU610" s="159" t="s">
        <v>89</v>
      </c>
      <c r="AV610" s="14" t="s">
        <v>166</v>
      </c>
      <c r="AW610" s="14" t="s">
        <v>5</v>
      </c>
      <c r="AX610" s="14" t="s">
        <v>83</v>
      </c>
      <c r="AY610" s="159" t="s">
        <v>160</v>
      </c>
    </row>
    <row r="611" spans="2:65" s="1" customFormat="1" ht="37.9" customHeight="1">
      <c r="B611" s="31"/>
      <c r="C611" s="130" t="s">
        <v>766</v>
      </c>
      <c r="D611" s="130" t="s">
        <v>162</v>
      </c>
      <c r="E611" s="131" t="s">
        <v>767</v>
      </c>
      <c r="F611" s="132" t="s">
        <v>768</v>
      </c>
      <c r="G611" s="133" t="s">
        <v>100</v>
      </c>
      <c r="H611" s="134">
        <v>21.31</v>
      </c>
      <c r="I611" s="135"/>
      <c r="J611" s="135"/>
      <c r="K611" s="136">
        <f>ROUND(P611*H611,2)</f>
        <v>0</v>
      </c>
      <c r="L611" s="132" t="s">
        <v>1</v>
      </c>
      <c r="M611" s="31"/>
      <c r="N611" s="137" t="s">
        <v>1</v>
      </c>
      <c r="O611" s="138" t="s">
        <v>41</v>
      </c>
      <c r="P611" s="139">
        <f>I611+J611</f>
        <v>0</v>
      </c>
      <c r="Q611" s="139">
        <f>ROUND(I611*H611,2)</f>
        <v>0</v>
      </c>
      <c r="R611" s="139">
        <f>ROUND(J611*H611,2)</f>
        <v>0</v>
      </c>
      <c r="T611" s="140">
        <f>S611*H611</f>
        <v>0</v>
      </c>
      <c r="U611" s="140">
        <v>7.2000000000000005E-4</v>
      </c>
      <c r="V611" s="140">
        <f>U611*H611</f>
        <v>1.53432E-2</v>
      </c>
      <c r="W611" s="140">
        <v>0</v>
      </c>
      <c r="X611" s="141">
        <f>W611*H611</f>
        <v>0</v>
      </c>
      <c r="AR611" s="142" t="s">
        <v>246</v>
      </c>
      <c r="AT611" s="142" t="s">
        <v>162</v>
      </c>
      <c r="AU611" s="142" t="s">
        <v>89</v>
      </c>
      <c r="AY611" s="16" t="s">
        <v>160</v>
      </c>
      <c r="BE611" s="143">
        <f>IF(O611="základní",K611,0)</f>
        <v>0</v>
      </c>
      <c r="BF611" s="143">
        <f>IF(O611="snížená",K611,0)</f>
        <v>0</v>
      </c>
      <c r="BG611" s="143">
        <f>IF(O611="zákl. přenesená",K611,0)</f>
        <v>0</v>
      </c>
      <c r="BH611" s="143">
        <f>IF(O611="sníž. přenesená",K611,0)</f>
        <v>0</v>
      </c>
      <c r="BI611" s="143">
        <f>IF(O611="nulová",K611,0)</f>
        <v>0</v>
      </c>
      <c r="BJ611" s="16" t="s">
        <v>83</v>
      </c>
      <c r="BK611" s="143">
        <f>ROUND(P611*H611,2)</f>
        <v>0</v>
      </c>
      <c r="BL611" s="16" t="s">
        <v>246</v>
      </c>
      <c r="BM611" s="142" t="s">
        <v>769</v>
      </c>
    </row>
    <row r="612" spans="2:65" s="13" customFormat="1">
      <c r="B612" s="151"/>
      <c r="D612" s="145" t="s">
        <v>168</v>
      </c>
      <c r="E612" s="152" t="s">
        <v>1</v>
      </c>
      <c r="F612" s="153" t="s">
        <v>770</v>
      </c>
      <c r="H612" s="154">
        <v>21.31</v>
      </c>
      <c r="I612" s="155"/>
      <c r="J612" s="155"/>
      <c r="M612" s="151"/>
      <c r="N612" s="156"/>
      <c r="X612" s="157"/>
      <c r="AT612" s="152" t="s">
        <v>168</v>
      </c>
      <c r="AU612" s="152" t="s">
        <v>89</v>
      </c>
      <c r="AV612" s="13" t="s">
        <v>89</v>
      </c>
      <c r="AW612" s="13" t="s">
        <v>5</v>
      </c>
      <c r="AX612" s="13" t="s">
        <v>78</v>
      </c>
      <c r="AY612" s="152" t="s">
        <v>160</v>
      </c>
    </row>
    <row r="613" spans="2:65" s="14" customFormat="1">
      <c r="B613" s="158"/>
      <c r="D613" s="145" t="s">
        <v>168</v>
      </c>
      <c r="E613" s="159" t="s">
        <v>1</v>
      </c>
      <c r="F613" s="160" t="s">
        <v>173</v>
      </c>
      <c r="H613" s="161">
        <v>21.31</v>
      </c>
      <c r="I613" s="162"/>
      <c r="J613" s="162"/>
      <c r="M613" s="158"/>
      <c r="N613" s="163"/>
      <c r="X613" s="164"/>
      <c r="AT613" s="159" t="s">
        <v>168</v>
      </c>
      <c r="AU613" s="159" t="s">
        <v>89</v>
      </c>
      <c r="AV613" s="14" t="s">
        <v>166</v>
      </c>
      <c r="AW613" s="14" t="s">
        <v>5</v>
      </c>
      <c r="AX613" s="14" t="s">
        <v>83</v>
      </c>
      <c r="AY613" s="159" t="s">
        <v>160</v>
      </c>
    </row>
    <row r="614" spans="2:65" s="1" customFormat="1" ht="24.2" customHeight="1">
      <c r="B614" s="31"/>
      <c r="C614" s="165" t="s">
        <v>771</v>
      </c>
      <c r="D614" s="165" t="s">
        <v>211</v>
      </c>
      <c r="E614" s="166" t="s">
        <v>772</v>
      </c>
      <c r="F614" s="167" t="s">
        <v>773</v>
      </c>
      <c r="G614" s="168" t="s">
        <v>100</v>
      </c>
      <c r="H614" s="169">
        <v>21.31</v>
      </c>
      <c r="I614" s="170"/>
      <c r="J614" s="171"/>
      <c r="K614" s="172">
        <f>ROUND(P614*H614,2)</f>
        <v>0</v>
      </c>
      <c r="L614" s="167" t="s">
        <v>1</v>
      </c>
      <c r="M614" s="173"/>
      <c r="N614" s="174" t="s">
        <v>1</v>
      </c>
      <c r="O614" s="138" t="s">
        <v>41</v>
      </c>
      <c r="P614" s="139">
        <f>I614+J614</f>
        <v>0</v>
      </c>
      <c r="Q614" s="139">
        <f>ROUND(I614*H614,2)</f>
        <v>0</v>
      </c>
      <c r="R614" s="139">
        <f>ROUND(J614*H614,2)</f>
        <v>0</v>
      </c>
      <c r="T614" s="140">
        <f>S614*H614</f>
        <v>0</v>
      </c>
      <c r="U614" s="140">
        <v>1.7999999999999999E-2</v>
      </c>
      <c r="V614" s="140">
        <f>U614*H614</f>
        <v>0.38357999999999992</v>
      </c>
      <c r="W614" s="140">
        <v>0</v>
      </c>
      <c r="X614" s="141">
        <f>W614*H614</f>
        <v>0</v>
      </c>
      <c r="AR614" s="142" t="s">
        <v>325</v>
      </c>
      <c r="AT614" s="142" t="s">
        <v>211</v>
      </c>
      <c r="AU614" s="142" t="s">
        <v>89</v>
      </c>
      <c r="AY614" s="16" t="s">
        <v>160</v>
      </c>
      <c r="BE614" s="143">
        <f>IF(O614="základní",K614,0)</f>
        <v>0</v>
      </c>
      <c r="BF614" s="143">
        <f>IF(O614="snížená",K614,0)</f>
        <v>0</v>
      </c>
      <c r="BG614" s="143">
        <f>IF(O614="zákl. přenesená",K614,0)</f>
        <v>0</v>
      </c>
      <c r="BH614" s="143">
        <f>IF(O614="sníž. přenesená",K614,0)</f>
        <v>0</v>
      </c>
      <c r="BI614" s="143">
        <f>IF(O614="nulová",K614,0)</f>
        <v>0</v>
      </c>
      <c r="BJ614" s="16" t="s">
        <v>83</v>
      </c>
      <c r="BK614" s="143">
        <f>ROUND(P614*H614,2)</f>
        <v>0</v>
      </c>
      <c r="BL614" s="16" t="s">
        <v>246</v>
      </c>
      <c r="BM614" s="142" t="s">
        <v>774</v>
      </c>
    </row>
    <row r="615" spans="2:65" s="13" customFormat="1">
      <c r="B615" s="151"/>
      <c r="D615" s="145" t="s">
        <v>168</v>
      </c>
      <c r="E615" s="152" t="s">
        <v>1</v>
      </c>
      <c r="F615" s="153" t="s">
        <v>770</v>
      </c>
      <c r="H615" s="154">
        <v>21.31</v>
      </c>
      <c r="I615" s="155"/>
      <c r="J615" s="155"/>
      <c r="M615" s="151"/>
      <c r="N615" s="156"/>
      <c r="X615" s="157"/>
      <c r="AT615" s="152" t="s">
        <v>168</v>
      </c>
      <c r="AU615" s="152" t="s">
        <v>89</v>
      </c>
      <c r="AV615" s="13" t="s">
        <v>89</v>
      </c>
      <c r="AW615" s="13" t="s">
        <v>5</v>
      </c>
      <c r="AX615" s="13" t="s">
        <v>78</v>
      </c>
      <c r="AY615" s="152" t="s">
        <v>160</v>
      </c>
    </row>
    <row r="616" spans="2:65" s="14" customFormat="1">
      <c r="B616" s="158"/>
      <c r="D616" s="145" t="s">
        <v>168</v>
      </c>
      <c r="E616" s="159" t="s">
        <v>1</v>
      </c>
      <c r="F616" s="160" t="s">
        <v>173</v>
      </c>
      <c r="H616" s="161">
        <v>21.31</v>
      </c>
      <c r="I616" s="162"/>
      <c r="J616" s="162"/>
      <c r="M616" s="158"/>
      <c r="N616" s="163"/>
      <c r="X616" s="164"/>
      <c r="AT616" s="159" t="s">
        <v>168</v>
      </c>
      <c r="AU616" s="159" t="s">
        <v>89</v>
      </c>
      <c r="AV616" s="14" t="s">
        <v>166</v>
      </c>
      <c r="AW616" s="14" t="s">
        <v>5</v>
      </c>
      <c r="AX616" s="14" t="s">
        <v>83</v>
      </c>
      <c r="AY616" s="159" t="s">
        <v>160</v>
      </c>
    </row>
    <row r="617" spans="2:65" s="1" customFormat="1" ht="24.2" customHeight="1">
      <c r="B617" s="31"/>
      <c r="C617" s="130" t="s">
        <v>775</v>
      </c>
      <c r="D617" s="130" t="s">
        <v>162</v>
      </c>
      <c r="E617" s="131" t="s">
        <v>776</v>
      </c>
      <c r="F617" s="132" t="s">
        <v>777</v>
      </c>
      <c r="G617" s="133" t="s">
        <v>100</v>
      </c>
      <c r="H617" s="134">
        <v>1.6</v>
      </c>
      <c r="I617" s="135"/>
      <c r="J617" s="135"/>
      <c r="K617" s="136">
        <f>ROUND(P617*H617,2)</f>
        <v>0</v>
      </c>
      <c r="L617" s="132" t="s">
        <v>1</v>
      </c>
      <c r="M617" s="31"/>
      <c r="N617" s="137" t="s">
        <v>1</v>
      </c>
      <c r="O617" s="138" t="s">
        <v>41</v>
      </c>
      <c r="P617" s="139">
        <f>I617+J617</f>
        <v>0</v>
      </c>
      <c r="Q617" s="139">
        <f>ROUND(I617*H617,2)</f>
        <v>0</v>
      </c>
      <c r="R617" s="139">
        <f>ROUND(J617*H617,2)</f>
        <v>0</v>
      </c>
      <c r="T617" s="140">
        <f>S617*H617</f>
        <v>0</v>
      </c>
      <c r="U617" s="140">
        <v>6.9999999999999994E-5</v>
      </c>
      <c r="V617" s="140">
        <f>U617*H617</f>
        <v>1.12E-4</v>
      </c>
      <c r="W617" s="140">
        <v>0</v>
      </c>
      <c r="X617" s="141">
        <f>W617*H617</f>
        <v>0</v>
      </c>
      <c r="AR617" s="142" t="s">
        <v>246</v>
      </c>
      <c r="AT617" s="142" t="s">
        <v>162</v>
      </c>
      <c r="AU617" s="142" t="s">
        <v>89</v>
      </c>
      <c r="AY617" s="16" t="s">
        <v>160</v>
      </c>
      <c r="BE617" s="143">
        <f>IF(O617="základní",K617,0)</f>
        <v>0</v>
      </c>
      <c r="BF617" s="143">
        <f>IF(O617="snížená",K617,0)</f>
        <v>0</v>
      </c>
      <c r="BG617" s="143">
        <f>IF(O617="zákl. přenesená",K617,0)</f>
        <v>0</v>
      </c>
      <c r="BH617" s="143">
        <f>IF(O617="sníž. přenesená",K617,0)</f>
        <v>0</v>
      </c>
      <c r="BI617" s="143">
        <f>IF(O617="nulová",K617,0)</f>
        <v>0</v>
      </c>
      <c r="BJ617" s="16" t="s">
        <v>83</v>
      </c>
      <c r="BK617" s="143">
        <f>ROUND(P617*H617,2)</f>
        <v>0</v>
      </c>
      <c r="BL617" s="16" t="s">
        <v>246</v>
      </c>
      <c r="BM617" s="142" t="s">
        <v>778</v>
      </c>
    </row>
    <row r="618" spans="2:65" s="13" customFormat="1">
      <c r="B618" s="151"/>
      <c r="D618" s="145" t="s">
        <v>168</v>
      </c>
      <c r="E618" s="152" t="s">
        <v>1</v>
      </c>
      <c r="F618" s="153" t="s">
        <v>108</v>
      </c>
      <c r="H618" s="154">
        <v>1.6</v>
      </c>
      <c r="I618" s="155"/>
      <c r="J618" s="155"/>
      <c r="M618" s="151"/>
      <c r="N618" s="156"/>
      <c r="X618" s="157"/>
      <c r="AT618" s="152" t="s">
        <v>168</v>
      </c>
      <c r="AU618" s="152" t="s">
        <v>89</v>
      </c>
      <c r="AV618" s="13" t="s">
        <v>89</v>
      </c>
      <c r="AW618" s="13" t="s">
        <v>5</v>
      </c>
      <c r="AX618" s="13" t="s">
        <v>78</v>
      </c>
      <c r="AY618" s="152" t="s">
        <v>160</v>
      </c>
    </row>
    <row r="619" spans="2:65" s="14" customFormat="1">
      <c r="B619" s="158"/>
      <c r="D619" s="145" t="s">
        <v>168</v>
      </c>
      <c r="E619" s="159" t="s">
        <v>1</v>
      </c>
      <c r="F619" s="160" t="s">
        <v>173</v>
      </c>
      <c r="H619" s="161">
        <v>1.6</v>
      </c>
      <c r="I619" s="162"/>
      <c r="J619" s="162"/>
      <c r="M619" s="158"/>
      <c r="N619" s="163"/>
      <c r="X619" s="164"/>
      <c r="AT619" s="159" t="s">
        <v>168</v>
      </c>
      <c r="AU619" s="159" t="s">
        <v>89</v>
      </c>
      <c r="AV619" s="14" t="s">
        <v>166</v>
      </c>
      <c r="AW619" s="14" t="s">
        <v>5</v>
      </c>
      <c r="AX619" s="14" t="s">
        <v>83</v>
      </c>
      <c r="AY619" s="159" t="s">
        <v>160</v>
      </c>
    </row>
    <row r="620" spans="2:65" s="1" customFormat="1" ht="33" customHeight="1">
      <c r="B620" s="31"/>
      <c r="C620" s="130" t="s">
        <v>779</v>
      </c>
      <c r="D620" s="130" t="s">
        <v>162</v>
      </c>
      <c r="E620" s="131" t="s">
        <v>780</v>
      </c>
      <c r="F620" s="132" t="s">
        <v>781</v>
      </c>
      <c r="G620" s="133" t="s">
        <v>465</v>
      </c>
      <c r="H620" s="175"/>
      <c r="I620" s="135"/>
      <c r="J620" s="135"/>
      <c r="K620" s="136">
        <f>ROUND(P620*H620,2)</f>
        <v>0</v>
      </c>
      <c r="L620" s="132" t="s">
        <v>165</v>
      </c>
      <c r="M620" s="31"/>
      <c r="N620" s="137" t="s">
        <v>1</v>
      </c>
      <c r="O620" s="138" t="s">
        <v>41</v>
      </c>
      <c r="P620" s="139">
        <f>I620+J620</f>
        <v>0</v>
      </c>
      <c r="Q620" s="139">
        <f>ROUND(I620*H620,2)</f>
        <v>0</v>
      </c>
      <c r="R620" s="139">
        <f>ROUND(J620*H620,2)</f>
        <v>0</v>
      </c>
      <c r="T620" s="140">
        <f>S620*H620</f>
        <v>0</v>
      </c>
      <c r="U620" s="140">
        <v>0</v>
      </c>
      <c r="V620" s="140">
        <f>U620*H620</f>
        <v>0</v>
      </c>
      <c r="W620" s="140">
        <v>0</v>
      </c>
      <c r="X620" s="141">
        <f>W620*H620</f>
        <v>0</v>
      </c>
      <c r="AR620" s="142" t="s">
        <v>246</v>
      </c>
      <c r="AT620" s="142" t="s">
        <v>162</v>
      </c>
      <c r="AU620" s="142" t="s">
        <v>89</v>
      </c>
      <c r="AY620" s="16" t="s">
        <v>160</v>
      </c>
      <c r="BE620" s="143">
        <f>IF(O620="základní",K620,0)</f>
        <v>0</v>
      </c>
      <c r="BF620" s="143">
        <f>IF(O620="snížená",K620,0)</f>
        <v>0</v>
      </c>
      <c r="BG620" s="143">
        <f>IF(O620="zákl. přenesená",K620,0)</f>
        <v>0</v>
      </c>
      <c r="BH620" s="143">
        <f>IF(O620="sníž. přenesená",K620,0)</f>
        <v>0</v>
      </c>
      <c r="BI620" s="143">
        <f>IF(O620="nulová",K620,0)</f>
        <v>0</v>
      </c>
      <c r="BJ620" s="16" t="s">
        <v>83</v>
      </c>
      <c r="BK620" s="143">
        <f>ROUND(P620*H620,2)</f>
        <v>0</v>
      </c>
      <c r="BL620" s="16" t="s">
        <v>246</v>
      </c>
      <c r="BM620" s="142" t="s">
        <v>782</v>
      </c>
    </row>
    <row r="621" spans="2:65" s="11" customFormat="1" ht="22.9" customHeight="1">
      <c r="B621" s="117"/>
      <c r="D621" s="118" t="s">
        <v>77</v>
      </c>
      <c r="E621" s="128" t="s">
        <v>783</v>
      </c>
      <c r="F621" s="128" t="s">
        <v>784</v>
      </c>
      <c r="I621" s="120"/>
      <c r="J621" s="120"/>
      <c r="K621" s="129">
        <f>BK621</f>
        <v>0</v>
      </c>
      <c r="M621" s="117"/>
      <c r="N621" s="122"/>
      <c r="Q621" s="123">
        <f>SUM(Q622:Q627)</f>
        <v>0</v>
      </c>
      <c r="R621" s="123">
        <f>SUM(R622:R627)</f>
        <v>0</v>
      </c>
      <c r="T621" s="124">
        <f>SUM(T622:T627)</f>
        <v>0</v>
      </c>
      <c r="V621" s="124">
        <f>SUM(V622:V627)</f>
        <v>2.4629999999999996E-2</v>
      </c>
      <c r="X621" s="125">
        <f>SUM(X622:X627)</f>
        <v>0</v>
      </c>
      <c r="AR621" s="118" t="s">
        <v>89</v>
      </c>
      <c r="AT621" s="126" t="s">
        <v>77</v>
      </c>
      <c r="AU621" s="126" t="s">
        <v>83</v>
      </c>
      <c r="AY621" s="118" t="s">
        <v>160</v>
      </c>
      <c r="BK621" s="127">
        <f>SUM(BK622:BK627)</f>
        <v>0</v>
      </c>
    </row>
    <row r="622" spans="2:65" s="1" customFormat="1" ht="24.2" customHeight="1">
      <c r="B622" s="31"/>
      <c r="C622" s="130" t="s">
        <v>785</v>
      </c>
      <c r="D622" s="130" t="s">
        <v>162</v>
      </c>
      <c r="E622" s="131" t="s">
        <v>786</v>
      </c>
      <c r="F622" s="132" t="s">
        <v>787</v>
      </c>
      <c r="G622" s="133" t="s">
        <v>87</v>
      </c>
      <c r="H622" s="134">
        <v>82.1</v>
      </c>
      <c r="I622" s="135"/>
      <c r="J622" s="135"/>
      <c r="K622" s="136">
        <f>ROUND(P622*H622,2)</f>
        <v>0</v>
      </c>
      <c r="L622" s="132" t="s">
        <v>165</v>
      </c>
      <c r="M622" s="31"/>
      <c r="N622" s="137" t="s">
        <v>1</v>
      </c>
      <c r="O622" s="138" t="s">
        <v>41</v>
      </c>
      <c r="P622" s="139">
        <f>I622+J622</f>
        <v>0</v>
      </c>
      <c r="Q622" s="139">
        <f>ROUND(I622*H622,2)</f>
        <v>0</v>
      </c>
      <c r="R622" s="139">
        <f>ROUND(J622*H622,2)</f>
        <v>0</v>
      </c>
      <c r="T622" s="140">
        <f>S622*H622</f>
        <v>0</v>
      </c>
      <c r="U622" s="140">
        <v>2.9999999999999997E-4</v>
      </c>
      <c r="V622" s="140">
        <f>U622*H622</f>
        <v>2.4629999999999996E-2</v>
      </c>
      <c r="W622" s="140">
        <v>0</v>
      </c>
      <c r="X622" s="141">
        <f>W622*H622</f>
        <v>0</v>
      </c>
      <c r="AR622" s="142" t="s">
        <v>246</v>
      </c>
      <c r="AT622" s="142" t="s">
        <v>162</v>
      </c>
      <c r="AU622" s="142" t="s">
        <v>89</v>
      </c>
      <c r="AY622" s="16" t="s">
        <v>160</v>
      </c>
      <c r="BE622" s="143">
        <f>IF(O622="základní",K622,0)</f>
        <v>0</v>
      </c>
      <c r="BF622" s="143">
        <f>IF(O622="snížená",K622,0)</f>
        <v>0</v>
      </c>
      <c r="BG622" s="143">
        <f>IF(O622="zákl. přenesená",K622,0)</f>
        <v>0</v>
      </c>
      <c r="BH622" s="143">
        <f>IF(O622="sníž. přenesená",K622,0)</f>
        <v>0</v>
      </c>
      <c r="BI622" s="143">
        <f>IF(O622="nulová",K622,0)</f>
        <v>0</v>
      </c>
      <c r="BJ622" s="16" t="s">
        <v>83</v>
      </c>
      <c r="BK622" s="143">
        <f>ROUND(P622*H622,2)</f>
        <v>0</v>
      </c>
      <c r="BL622" s="16" t="s">
        <v>246</v>
      </c>
      <c r="BM622" s="142" t="s">
        <v>788</v>
      </c>
    </row>
    <row r="623" spans="2:65" s="13" customFormat="1">
      <c r="B623" s="151"/>
      <c r="D623" s="145" t="s">
        <v>168</v>
      </c>
      <c r="E623" s="152" t="s">
        <v>1</v>
      </c>
      <c r="F623" s="153" t="s">
        <v>270</v>
      </c>
      <c r="H623" s="154">
        <v>74.594999999999999</v>
      </c>
      <c r="I623" s="155"/>
      <c r="J623" s="155"/>
      <c r="M623" s="151"/>
      <c r="N623" s="156"/>
      <c r="X623" s="157"/>
      <c r="AT623" s="152" t="s">
        <v>168</v>
      </c>
      <c r="AU623" s="152" t="s">
        <v>89</v>
      </c>
      <c r="AV623" s="13" t="s">
        <v>89</v>
      </c>
      <c r="AW623" s="13" t="s">
        <v>5</v>
      </c>
      <c r="AX623" s="13" t="s">
        <v>78</v>
      </c>
      <c r="AY623" s="152" t="s">
        <v>160</v>
      </c>
    </row>
    <row r="624" spans="2:65" s="12" customFormat="1">
      <c r="B624" s="144"/>
      <c r="D624" s="145" t="s">
        <v>168</v>
      </c>
      <c r="E624" s="146" t="s">
        <v>1</v>
      </c>
      <c r="F624" s="147" t="s">
        <v>237</v>
      </c>
      <c r="H624" s="146" t="s">
        <v>1</v>
      </c>
      <c r="I624" s="148"/>
      <c r="J624" s="148"/>
      <c r="M624" s="144"/>
      <c r="N624" s="149"/>
      <c r="X624" s="150"/>
      <c r="AT624" s="146" t="s">
        <v>168</v>
      </c>
      <c r="AU624" s="146" t="s">
        <v>89</v>
      </c>
      <c r="AV624" s="12" t="s">
        <v>83</v>
      </c>
      <c r="AW624" s="12" t="s">
        <v>5</v>
      </c>
      <c r="AX624" s="12" t="s">
        <v>78</v>
      </c>
      <c r="AY624" s="146" t="s">
        <v>160</v>
      </c>
    </row>
    <row r="625" spans="2:65" s="13" customFormat="1">
      <c r="B625" s="151"/>
      <c r="D625" s="145" t="s">
        <v>168</v>
      </c>
      <c r="E625" s="152" t="s">
        <v>1</v>
      </c>
      <c r="F625" s="153" t="s">
        <v>275</v>
      </c>
      <c r="H625" s="154">
        <v>7.5049999999999999</v>
      </c>
      <c r="I625" s="155"/>
      <c r="J625" s="155"/>
      <c r="M625" s="151"/>
      <c r="N625" s="156"/>
      <c r="X625" s="157"/>
      <c r="AT625" s="152" t="s">
        <v>168</v>
      </c>
      <c r="AU625" s="152" t="s">
        <v>89</v>
      </c>
      <c r="AV625" s="13" t="s">
        <v>89</v>
      </c>
      <c r="AW625" s="13" t="s">
        <v>5</v>
      </c>
      <c r="AX625" s="13" t="s">
        <v>78</v>
      </c>
      <c r="AY625" s="152" t="s">
        <v>160</v>
      </c>
    </row>
    <row r="626" spans="2:65" s="14" customFormat="1">
      <c r="B626" s="158"/>
      <c r="D626" s="145" t="s">
        <v>168</v>
      </c>
      <c r="E626" s="159" t="s">
        <v>1</v>
      </c>
      <c r="F626" s="160" t="s">
        <v>173</v>
      </c>
      <c r="H626" s="161">
        <v>82.1</v>
      </c>
      <c r="I626" s="162"/>
      <c r="J626" s="162"/>
      <c r="M626" s="158"/>
      <c r="N626" s="163"/>
      <c r="X626" s="164"/>
      <c r="AT626" s="159" t="s">
        <v>168</v>
      </c>
      <c r="AU626" s="159" t="s">
        <v>89</v>
      </c>
      <c r="AV626" s="14" t="s">
        <v>166</v>
      </c>
      <c r="AW626" s="14" t="s">
        <v>5</v>
      </c>
      <c r="AX626" s="14" t="s">
        <v>83</v>
      </c>
      <c r="AY626" s="159" t="s">
        <v>160</v>
      </c>
    </row>
    <row r="627" spans="2:65" s="1" customFormat="1" ht="24.2" customHeight="1">
      <c r="B627" s="31"/>
      <c r="C627" s="130" t="s">
        <v>789</v>
      </c>
      <c r="D627" s="130" t="s">
        <v>162</v>
      </c>
      <c r="E627" s="131" t="s">
        <v>790</v>
      </c>
      <c r="F627" s="132" t="s">
        <v>791</v>
      </c>
      <c r="G627" s="133" t="s">
        <v>465</v>
      </c>
      <c r="H627" s="175"/>
      <c r="I627" s="135"/>
      <c r="J627" s="135"/>
      <c r="K627" s="136">
        <f>ROUND(P627*H627,2)</f>
        <v>0</v>
      </c>
      <c r="L627" s="132" t="s">
        <v>165</v>
      </c>
      <c r="M627" s="31"/>
      <c r="N627" s="137" t="s">
        <v>1</v>
      </c>
      <c r="O627" s="138" t="s">
        <v>41</v>
      </c>
      <c r="P627" s="139">
        <f>I627+J627</f>
        <v>0</v>
      </c>
      <c r="Q627" s="139">
        <f>ROUND(I627*H627,2)</f>
        <v>0</v>
      </c>
      <c r="R627" s="139">
        <f>ROUND(J627*H627,2)</f>
        <v>0</v>
      </c>
      <c r="T627" s="140">
        <f>S627*H627</f>
        <v>0</v>
      </c>
      <c r="U627" s="140">
        <v>0</v>
      </c>
      <c r="V627" s="140">
        <f>U627*H627</f>
        <v>0</v>
      </c>
      <c r="W627" s="140">
        <v>0</v>
      </c>
      <c r="X627" s="141">
        <f>W627*H627</f>
        <v>0</v>
      </c>
      <c r="AR627" s="142" t="s">
        <v>246</v>
      </c>
      <c r="AT627" s="142" t="s">
        <v>162</v>
      </c>
      <c r="AU627" s="142" t="s">
        <v>89</v>
      </c>
      <c r="AY627" s="16" t="s">
        <v>160</v>
      </c>
      <c r="BE627" s="143">
        <f>IF(O627="základní",K627,0)</f>
        <v>0</v>
      </c>
      <c r="BF627" s="143">
        <f>IF(O627="snížená",K627,0)</f>
        <v>0</v>
      </c>
      <c r="BG627" s="143">
        <f>IF(O627="zákl. přenesená",K627,0)</f>
        <v>0</v>
      </c>
      <c r="BH627" s="143">
        <f>IF(O627="sníž. přenesená",K627,0)</f>
        <v>0</v>
      </c>
      <c r="BI627" s="143">
        <f>IF(O627="nulová",K627,0)</f>
        <v>0</v>
      </c>
      <c r="BJ627" s="16" t="s">
        <v>83</v>
      </c>
      <c r="BK627" s="143">
        <f>ROUND(P627*H627,2)</f>
        <v>0</v>
      </c>
      <c r="BL627" s="16" t="s">
        <v>246</v>
      </c>
      <c r="BM627" s="142" t="s">
        <v>792</v>
      </c>
    </row>
    <row r="628" spans="2:65" s="11" customFormat="1" ht="25.9" customHeight="1">
      <c r="B628" s="117"/>
      <c r="D628" s="118" t="s">
        <v>77</v>
      </c>
      <c r="E628" s="119" t="s">
        <v>793</v>
      </c>
      <c r="F628" s="119" t="s">
        <v>794</v>
      </c>
      <c r="I628" s="120"/>
      <c r="J628" s="120"/>
      <c r="K628" s="121">
        <f>BK628</f>
        <v>0</v>
      </c>
      <c r="M628" s="117"/>
      <c r="N628" s="122"/>
      <c r="Q628" s="123">
        <f>Q629+Q636</f>
        <v>0</v>
      </c>
      <c r="R628" s="123">
        <f>R629+R636</f>
        <v>0</v>
      </c>
      <c r="T628" s="124">
        <f>T629+T636</f>
        <v>0</v>
      </c>
      <c r="V628" s="124">
        <f>V629+V636</f>
        <v>0</v>
      </c>
      <c r="X628" s="125">
        <f>X629+X636</f>
        <v>0</v>
      </c>
      <c r="AR628" s="118" t="s">
        <v>188</v>
      </c>
      <c r="AT628" s="126" t="s">
        <v>77</v>
      </c>
      <c r="AU628" s="126" t="s">
        <v>78</v>
      </c>
      <c r="AY628" s="118" t="s">
        <v>160</v>
      </c>
      <c r="BK628" s="127">
        <f>BK629+BK636</f>
        <v>0</v>
      </c>
    </row>
    <row r="629" spans="2:65" s="11" customFormat="1" ht="22.9" customHeight="1">
      <c r="B629" s="117"/>
      <c r="D629" s="118" t="s">
        <v>77</v>
      </c>
      <c r="E629" s="128" t="s">
        <v>795</v>
      </c>
      <c r="F629" s="128" t="s">
        <v>796</v>
      </c>
      <c r="I629" s="120"/>
      <c r="J629" s="120"/>
      <c r="K629" s="129">
        <f>BK629</f>
        <v>0</v>
      </c>
      <c r="M629" s="117"/>
      <c r="N629" s="122"/>
      <c r="Q629" s="123">
        <f>SUM(Q630:Q635)</f>
        <v>0</v>
      </c>
      <c r="R629" s="123">
        <f>SUM(R630:R635)</f>
        <v>0</v>
      </c>
      <c r="T629" s="124">
        <f>SUM(T630:T635)</f>
        <v>0</v>
      </c>
      <c r="V629" s="124">
        <f>SUM(V630:V635)</f>
        <v>0</v>
      </c>
      <c r="X629" s="125">
        <f>SUM(X630:X635)</f>
        <v>0</v>
      </c>
      <c r="AR629" s="118" t="s">
        <v>188</v>
      </c>
      <c r="AT629" s="126" t="s">
        <v>77</v>
      </c>
      <c r="AU629" s="126" t="s">
        <v>83</v>
      </c>
      <c r="AY629" s="118" t="s">
        <v>160</v>
      </c>
      <c r="BK629" s="127">
        <f>SUM(BK630:BK635)</f>
        <v>0</v>
      </c>
    </row>
    <row r="630" spans="2:65" s="1" customFormat="1" ht="66.75" customHeight="1">
      <c r="B630" s="31"/>
      <c r="C630" s="130" t="s">
        <v>797</v>
      </c>
      <c r="D630" s="130" t="s">
        <v>162</v>
      </c>
      <c r="E630" s="131" t="s">
        <v>798</v>
      </c>
      <c r="F630" s="132" t="s">
        <v>799</v>
      </c>
      <c r="G630" s="133" t="s">
        <v>297</v>
      </c>
      <c r="H630" s="134">
        <v>1</v>
      </c>
      <c r="I630" s="135"/>
      <c r="J630" s="135"/>
      <c r="K630" s="136">
        <f>ROUND(P630*H630,2)</f>
        <v>0</v>
      </c>
      <c r="L630" s="132" t="s">
        <v>1</v>
      </c>
      <c r="M630" s="31"/>
      <c r="N630" s="137" t="s">
        <v>1</v>
      </c>
      <c r="O630" s="138" t="s">
        <v>41</v>
      </c>
      <c r="P630" s="139">
        <f>I630+J630</f>
        <v>0</v>
      </c>
      <c r="Q630" s="139">
        <f>ROUND(I630*H630,2)</f>
        <v>0</v>
      </c>
      <c r="R630" s="139">
        <f>ROUND(J630*H630,2)</f>
        <v>0</v>
      </c>
      <c r="T630" s="140">
        <f>S630*H630</f>
        <v>0</v>
      </c>
      <c r="U630" s="140">
        <v>0</v>
      </c>
      <c r="V630" s="140">
        <f>U630*H630</f>
        <v>0</v>
      </c>
      <c r="W630" s="140">
        <v>0</v>
      </c>
      <c r="X630" s="141">
        <f>W630*H630</f>
        <v>0</v>
      </c>
      <c r="AR630" s="142" t="s">
        <v>800</v>
      </c>
      <c r="AT630" s="142" t="s">
        <v>162</v>
      </c>
      <c r="AU630" s="142" t="s">
        <v>89</v>
      </c>
      <c r="AY630" s="16" t="s">
        <v>160</v>
      </c>
      <c r="BE630" s="143">
        <f>IF(O630="základní",K630,0)</f>
        <v>0</v>
      </c>
      <c r="BF630" s="143">
        <f>IF(O630="snížená",K630,0)</f>
        <v>0</v>
      </c>
      <c r="BG630" s="143">
        <f>IF(O630="zákl. přenesená",K630,0)</f>
        <v>0</v>
      </c>
      <c r="BH630" s="143">
        <f>IF(O630="sníž. přenesená",K630,0)</f>
        <v>0</v>
      </c>
      <c r="BI630" s="143">
        <f>IF(O630="nulová",K630,0)</f>
        <v>0</v>
      </c>
      <c r="BJ630" s="16" t="s">
        <v>83</v>
      </c>
      <c r="BK630" s="143">
        <f>ROUND(P630*H630,2)</f>
        <v>0</v>
      </c>
      <c r="BL630" s="16" t="s">
        <v>800</v>
      </c>
      <c r="BM630" s="142" t="s">
        <v>801</v>
      </c>
    </row>
    <row r="631" spans="2:65" s="13" customFormat="1">
      <c r="B631" s="151"/>
      <c r="D631" s="145" t="s">
        <v>168</v>
      </c>
      <c r="E631" s="152" t="s">
        <v>1</v>
      </c>
      <c r="F631" s="153" t="s">
        <v>83</v>
      </c>
      <c r="H631" s="154">
        <v>1</v>
      </c>
      <c r="I631" s="155"/>
      <c r="J631" s="155"/>
      <c r="M631" s="151"/>
      <c r="N631" s="156"/>
      <c r="X631" s="157"/>
      <c r="AT631" s="152" t="s">
        <v>168</v>
      </c>
      <c r="AU631" s="152" t="s">
        <v>89</v>
      </c>
      <c r="AV631" s="13" t="s">
        <v>89</v>
      </c>
      <c r="AW631" s="13" t="s">
        <v>5</v>
      </c>
      <c r="AX631" s="13" t="s">
        <v>78</v>
      </c>
      <c r="AY631" s="152" t="s">
        <v>160</v>
      </c>
    </row>
    <row r="632" spans="2:65" s="14" customFormat="1">
      <c r="B632" s="158"/>
      <c r="D632" s="145" t="s">
        <v>168</v>
      </c>
      <c r="E632" s="159" t="s">
        <v>1</v>
      </c>
      <c r="F632" s="160" t="s">
        <v>173</v>
      </c>
      <c r="H632" s="161">
        <v>1</v>
      </c>
      <c r="I632" s="162"/>
      <c r="J632" s="162"/>
      <c r="M632" s="158"/>
      <c r="N632" s="163"/>
      <c r="X632" s="164"/>
      <c r="AT632" s="159" t="s">
        <v>168</v>
      </c>
      <c r="AU632" s="159" t="s">
        <v>89</v>
      </c>
      <c r="AV632" s="14" t="s">
        <v>166</v>
      </c>
      <c r="AW632" s="14" t="s">
        <v>5</v>
      </c>
      <c r="AX632" s="14" t="s">
        <v>83</v>
      </c>
      <c r="AY632" s="159" t="s">
        <v>160</v>
      </c>
    </row>
    <row r="633" spans="2:65" s="1" customFormat="1" ht="37.9" customHeight="1">
      <c r="B633" s="31"/>
      <c r="C633" s="130" t="s">
        <v>802</v>
      </c>
      <c r="D633" s="130" t="s">
        <v>162</v>
      </c>
      <c r="E633" s="131" t="s">
        <v>803</v>
      </c>
      <c r="F633" s="132" t="s">
        <v>804</v>
      </c>
      <c r="G633" s="133" t="s">
        <v>297</v>
      </c>
      <c r="H633" s="134">
        <v>1</v>
      </c>
      <c r="I633" s="135"/>
      <c r="J633" s="135"/>
      <c r="K633" s="136">
        <f>ROUND(P633*H633,2)</f>
        <v>0</v>
      </c>
      <c r="L633" s="132" t="s">
        <v>1</v>
      </c>
      <c r="M633" s="31"/>
      <c r="N633" s="137" t="s">
        <v>1</v>
      </c>
      <c r="O633" s="138" t="s">
        <v>41</v>
      </c>
      <c r="P633" s="139">
        <f>I633+J633</f>
        <v>0</v>
      </c>
      <c r="Q633" s="139">
        <f>ROUND(I633*H633,2)</f>
        <v>0</v>
      </c>
      <c r="R633" s="139">
        <f>ROUND(J633*H633,2)</f>
        <v>0</v>
      </c>
      <c r="T633" s="140">
        <f>S633*H633</f>
        <v>0</v>
      </c>
      <c r="U633" s="140">
        <v>0</v>
      </c>
      <c r="V633" s="140">
        <f>U633*H633</f>
        <v>0</v>
      </c>
      <c r="W633" s="140">
        <v>0</v>
      </c>
      <c r="X633" s="141">
        <f>W633*H633</f>
        <v>0</v>
      </c>
      <c r="AR633" s="142" t="s">
        <v>800</v>
      </c>
      <c r="AT633" s="142" t="s">
        <v>162</v>
      </c>
      <c r="AU633" s="142" t="s">
        <v>89</v>
      </c>
      <c r="AY633" s="16" t="s">
        <v>160</v>
      </c>
      <c r="BE633" s="143">
        <f>IF(O633="základní",K633,0)</f>
        <v>0</v>
      </c>
      <c r="BF633" s="143">
        <f>IF(O633="snížená",K633,0)</f>
        <v>0</v>
      </c>
      <c r="BG633" s="143">
        <f>IF(O633="zákl. přenesená",K633,0)</f>
        <v>0</v>
      </c>
      <c r="BH633" s="143">
        <f>IF(O633="sníž. přenesená",K633,0)</f>
        <v>0</v>
      </c>
      <c r="BI633" s="143">
        <f>IF(O633="nulová",K633,0)</f>
        <v>0</v>
      </c>
      <c r="BJ633" s="16" t="s">
        <v>83</v>
      </c>
      <c r="BK633" s="143">
        <f>ROUND(P633*H633,2)</f>
        <v>0</v>
      </c>
      <c r="BL633" s="16" t="s">
        <v>800</v>
      </c>
      <c r="BM633" s="142" t="s">
        <v>805</v>
      </c>
    </row>
    <row r="634" spans="2:65" s="13" customFormat="1">
      <c r="B634" s="151"/>
      <c r="D634" s="145" t="s">
        <v>168</v>
      </c>
      <c r="E634" s="152" t="s">
        <v>1</v>
      </c>
      <c r="F634" s="153" t="s">
        <v>83</v>
      </c>
      <c r="H634" s="154">
        <v>1</v>
      </c>
      <c r="I634" s="155"/>
      <c r="J634" s="155"/>
      <c r="M634" s="151"/>
      <c r="N634" s="156"/>
      <c r="X634" s="157"/>
      <c r="AT634" s="152" t="s">
        <v>168</v>
      </c>
      <c r="AU634" s="152" t="s">
        <v>89</v>
      </c>
      <c r="AV634" s="13" t="s">
        <v>89</v>
      </c>
      <c r="AW634" s="13" t="s">
        <v>5</v>
      </c>
      <c r="AX634" s="13" t="s">
        <v>78</v>
      </c>
      <c r="AY634" s="152" t="s">
        <v>160</v>
      </c>
    </row>
    <row r="635" spans="2:65" s="14" customFormat="1">
      <c r="B635" s="158"/>
      <c r="D635" s="145" t="s">
        <v>168</v>
      </c>
      <c r="E635" s="159" t="s">
        <v>1</v>
      </c>
      <c r="F635" s="160" t="s">
        <v>173</v>
      </c>
      <c r="H635" s="161">
        <v>1</v>
      </c>
      <c r="I635" s="162"/>
      <c r="J635" s="162"/>
      <c r="M635" s="158"/>
      <c r="N635" s="163"/>
      <c r="X635" s="164"/>
      <c r="AT635" s="159" t="s">
        <v>168</v>
      </c>
      <c r="AU635" s="159" t="s">
        <v>89</v>
      </c>
      <c r="AV635" s="14" t="s">
        <v>166</v>
      </c>
      <c r="AW635" s="14" t="s">
        <v>5</v>
      </c>
      <c r="AX635" s="14" t="s">
        <v>83</v>
      </c>
      <c r="AY635" s="159" t="s">
        <v>160</v>
      </c>
    </row>
    <row r="636" spans="2:65" s="11" customFormat="1" ht="22.9" customHeight="1">
      <c r="B636" s="117"/>
      <c r="D636" s="118" t="s">
        <v>77</v>
      </c>
      <c r="E636" s="128" t="s">
        <v>806</v>
      </c>
      <c r="F636" s="128" t="s">
        <v>807</v>
      </c>
      <c r="I636" s="120"/>
      <c r="J636" s="120"/>
      <c r="K636" s="129">
        <f>BK636</f>
        <v>0</v>
      </c>
      <c r="M636" s="117"/>
      <c r="N636" s="122"/>
      <c r="Q636" s="123">
        <f>SUM(Q637:Q639)</f>
        <v>0</v>
      </c>
      <c r="R636" s="123">
        <f>SUM(R637:R639)</f>
        <v>0</v>
      </c>
      <c r="T636" s="124">
        <f>SUM(T637:T639)</f>
        <v>0</v>
      </c>
      <c r="V636" s="124">
        <f>SUM(V637:V639)</f>
        <v>0</v>
      </c>
      <c r="X636" s="125">
        <f>SUM(X637:X639)</f>
        <v>0</v>
      </c>
      <c r="AR636" s="118" t="s">
        <v>188</v>
      </c>
      <c r="AT636" s="126" t="s">
        <v>77</v>
      </c>
      <c r="AU636" s="126" t="s">
        <v>83</v>
      </c>
      <c r="AY636" s="118" t="s">
        <v>160</v>
      </c>
      <c r="BK636" s="127">
        <f>SUM(BK637:BK639)</f>
        <v>0</v>
      </c>
    </row>
    <row r="637" spans="2:65" s="1" customFormat="1" ht="16.5" customHeight="1">
      <c r="B637" s="31"/>
      <c r="C637" s="130" t="s">
        <v>808</v>
      </c>
      <c r="D637" s="130" t="s">
        <v>162</v>
      </c>
      <c r="E637" s="131" t="s">
        <v>809</v>
      </c>
      <c r="F637" s="132" t="s">
        <v>810</v>
      </c>
      <c r="G637" s="133" t="s">
        <v>297</v>
      </c>
      <c r="H637" s="134">
        <v>1</v>
      </c>
      <c r="I637" s="135"/>
      <c r="J637" s="135"/>
      <c r="K637" s="136">
        <f>ROUND(P637*H637,2)</f>
        <v>0</v>
      </c>
      <c r="L637" s="132" t="s">
        <v>1</v>
      </c>
      <c r="M637" s="31"/>
      <c r="N637" s="137" t="s">
        <v>1</v>
      </c>
      <c r="O637" s="138" t="s">
        <v>41</v>
      </c>
      <c r="P637" s="139">
        <f>I637+J637</f>
        <v>0</v>
      </c>
      <c r="Q637" s="139">
        <f>ROUND(I637*H637,2)</f>
        <v>0</v>
      </c>
      <c r="R637" s="139">
        <f>ROUND(J637*H637,2)</f>
        <v>0</v>
      </c>
      <c r="T637" s="140">
        <f>S637*H637</f>
        <v>0</v>
      </c>
      <c r="U637" s="140">
        <v>0</v>
      </c>
      <c r="V637" s="140">
        <f>U637*H637</f>
        <v>0</v>
      </c>
      <c r="W637" s="140">
        <v>0</v>
      </c>
      <c r="X637" s="141">
        <f>W637*H637</f>
        <v>0</v>
      </c>
      <c r="AR637" s="142" t="s">
        <v>800</v>
      </c>
      <c r="AT637" s="142" t="s">
        <v>162</v>
      </c>
      <c r="AU637" s="142" t="s">
        <v>89</v>
      </c>
      <c r="AY637" s="16" t="s">
        <v>160</v>
      </c>
      <c r="BE637" s="143">
        <f>IF(O637="základní",K637,0)</f>
        <v>0</v>
      </c>
      <c r="BF637" s="143">
        <f>IF(O637="snížená",K637,0)</f>
        <v>0</v>
      </c>
      <c r="BG637" s="143">
        <f>IF(O637="zákl. přenesená",K637,0)</f>
        <v>0</v>
      </c>
      <c r="BH637" s="143">
        <f>IF(O637="sníž. přenesená",K637,0)</f>
        <v>0</v>
      </c>
      <c r="BI637" s="143">
        <f>IF(O637="nulová",K637,0)</f>
        <v>0</v>
      </c>
      <c r="BJ637" s="16" t="s">
        <v>83</v>
      </c>
      <c r="BK637" s="143">
        <f>ROUND(P637*H637,2)</f>
        <v>0</v>
      </c>
      <c r="BL637" s="16" t="s">
        <v>800</v>
      </c>
      <c r="BM637" s="142" t="s">
        <v>811</v>
      </c>
    </row>
    <row r="638" spans="2:65" s="13" customFormat="1">
      <c r="B638" s="151"/>
      <c r="D638" s="145" t="s">
        <v>168</v>
      </c>
      <c r="E638" s="152" t="s">
        <v>1</v>
      </c>
      <c r="F638" s="153" t="s">
        <v>83</v>
      </c>
      <c r="H638" s="154">
        <v>1</v>
      </c>
      <c r="I638" s="155"/>
      <c r="J638" s="155"/>
      <c r="M638" s="151"/>
      <c r="N638" s="156"/>
      <c r="X638" s="157"/>
      <c r="AT638" s="152" t="s">
        <v>168</v>
      </c>
      <c r="AU638" s="152" t="s">
        <v>89</v>
      </c>
      <c r="AV638" s="13" t="s">
        <v>89</v>
      </c>
      <c r="AW638" s="13" t="s">
        <v>5</v>
      </c>
      <c r="AX638" s="13" t="s">
        <v>78</v>
      </c>
      <c r="AY638" s="152" t="s">
        <v>160</v>
      </c>
    </row>
    <row r="639" spans="2:65" s="14" customFormat="1">
      <c r="B639" s="158"/>
      <c r="D639" s="145" t="s">
        <v>168</v>
      </c>
      <c r="E639" s="159" t="s">
        <v>1</v>
      </c>
      <c r="F639" s="160" t="s">
        <v>173</v>
      </c>
      <c r="H639" s="161">
        <v>1</v>
      </c>
      <c r="I639" s="162"/>
      <c r="J639" s="162"/>
      <c r="M639" s="158"/>
      <c r="N639" s="176"/>
      <c r="O639" s="177"/>
      <c r="P639" s="177"/>
      <c r="Q639" s="177"/>
      <c r="R639" s="177"/>
      <c r="S639" s="177"/>
      <c r="T639" s="177"/>
      <c r="U639" s="177"/>
      <c r="V639" s="177"/>
      <c r="W639" s="177"/>
      <c r="X639" s="178"/>
      <c r="AT639" s="159" t="s">
        <v>168</v>
      </c>
      <c r="AU639" s="159" t="s">
        <v>89</v>
      </c>
      <c r="AV639" s="14" t="s">
        <v>166</v>
      </c>
      <c r="AW639" s="14" t="s">
        <v>5</v>
      </c>
      <c r="AX639" s="14" t="s">
        <v>83</v>
      </c>
      <c r="AY639" s="159" t="s">
        <v>160</v>
      </c>
    </row>
    <row r="640" spans="2:65" s="1" customFormat="1" ht="6.95" customHeight="1">
      <c r="B640" s="43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31"/>
    </row>
  </sheetData>
  <sheetProtection algorithmName="SHA-512" hashValue="9V2YuSOyK4geVMC1NJuJgYPGBaMUD55RpdN70Qmslq9yRqU2JbT4+5U0o2SwETqRAQfXe620vqBTPVEkL+6SOA==" saltValue="yjkBMVFInIAkGYt55WKXget21XK9Qlz4wcArPKo9Vd1A3ZLzNSfxz66K2UsPgSzPxBWyJe/fJ1PS8h4y/Bx7Bw==" spinCount="100000" sheet="1" objects="1" scenarios="1" formatColumns="0" formatRows="0" autoFilter="0"/>
  <autoFilter ref="C132:L639" xr:uid="{00000000-0009-0000-0000-000001000000}"/>
  <mergeCells count="6">
    <mergeCell ref="E125:H125"/>
    <mergeCell ref="M2:Z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63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812</v>
      </c>
      <c r="H4" s="19"/>
    </row>
    <row r="5" spans="2:8" ht="12" customHeight="1">
      <c r="B5" s="19"/>
      <c r="C5" s="23" t="s">
        <v>14</v>
      </c>
      <c r="D5" s="198" t="s">
        <v>15</v>
      </c>
      <c r="E5" s="194"/>
      <c r="F5" s="194"/>
      <c r="H5" s="19"/>
    </row>
    <row r="6" spans="2:8" ht="36.950000000000003" customHeight="1">
      <c r="B6" s="19"/>
      <c r="C6" s="25" t="s">
        <v>17</v>
      </c>
      <c r="D6" s="195" t="s">
        <v>18</v>
      </c>
      <c r="E6" s="194"/>
      <c r="F6" s="194"/>
      <c r="H6" s="19"/>
    </row>
    <row r="7" spans="2:8" ht="16.5" customHeight="1">
      <c r="B7" s="19"/>
      <c r="C7" s="26" t="s">
        <v>23</v>
      </c>
      <c r="D7" s="51" t="str">
        <f>'Rekapitulace stavby'!AN8</f>
        <v>9. 6. 2025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08"/>
      <c r="C9" s="109" t="s">
        <v>57</v>
      </c>
      <c r="D9" s="110" t="s">
        <v>58</v>
      </c>
      <c r="E9" s="110" t="s">
        <v>143</v>
      </c>
      <c r="F9" s="111" t="s">
        <v>813</v>
      </c>
      <c r="H9" s="108"/>
    </row>
    <row r="10" spans="2:8" s="1" customFormat="1" ht="26.45" customHeight="1">
      <c r="B10" s="31"/>
      <c r="C10" s="179" t="s">
        <v>15</v>
      </c>
      <c r="D10" s="179" t="s">
        <v>18</v>
      </c>
      <c r="H10" s="31"/>
    </row>
    <row r="11" spans="2:8" s="1" customFormat="1" ht="16.899999999999999" customHeight="1">
      <c r="B11" s="31"/>
      <c r="C11" s="180" t="s">
        <v>98</v>
      </c>
      <c r="D11" s="181" t="s">
        <v>99</v>
      </c>
      <c r="E11" s="182" t="s">
        <v>100</v>
      </c>
      <c r="F11" s="183">
        <v>19.88</v>
      </c>
      <c r="H11" s="31"/>
    </row>
    <row r="12" spans="2:8" s="1" customFormat="1" ht="16.899999999999999" customHeight="1">
      <c r="B12" s="31"/>
      <c r="C12" s="184" t="s">
        <v>1</v>
      </c>
      <c r="D12" s="184" t="s">
        <v>814</v>
      </c>
      <c r="E12" s="16" t="s">
        <v>1</v>
      </c>
      <c r="F12" s="185">
        <v>19.88</v>
      </c>
      <c r="H12" s="31"/>
    </row>
    <row r="13" spans="2:8" s="1" customFormat="1" ht="16.899999999999999" customHeight="1">
      <c r="B13" s="31"/>
      <c r="C13" s="184" t="s">
        <v>1</v>
      </c>
      <c r="D13" s="184" t="s">
        <v>173</v>
      </c>
      <c r="E13" s="16" t="s">
        <v>1</v>
      </c>
      <c r="F13" s="185">
        <v>19.88</v>
      </c>
      <c r="H13" s="31"/>
    </row>
    <row r="14" spans="2:8" s="1" customFormat="1" ht="16.899999999999999" customHeight="1">
      <c r="B14" s="31"/>
      <c r="C14" s="186" t="s">
        <v>815</v>
      </c>
      <c r="H14" s="31"/>
    </row>
    <row r="15" spans="2:8" s="1" customFormat="1" ht="16.899999999999999" customHeight="1">
      <c r="B15" s="31"/>
      <c r="C15" s="184" t="s">
        <v>226</v>
      </c>
      <c r="D15" s="184" t="s">
        <v>227</v>
      </c>
      <c r="E15" s="16" t="s">
        <v>87</v>
      </c>
      <c r="F15" s="185">
        <v>13.695</v>
      </c>
      <c r="H15" s="31"/>
    </row>
    <row r="16" spans="2:8" s="1" customFormat="1" ht="16.899999999999999" customHeight="1">
      <c r="B16" s="31"/>
      <c r="C16" s="184" t="s">
        <v>234</v>
      </c>
      <c r="D16" s="184" t="s">
        <v>235</v>
      </c>
      <c r="E16" s="16" t="s">
        <v>87</v>
      </c>
      <c r="F16" s="185">
        <v>13.695</v>
      </c>
      <c r="H16" s="31"/>
    </row>
    <row r="17" spans="2:8" s="1" customFormat="1" ht="22.5">
      <c r="B17" s="31"/>
      <c r="C17" s="184" t="s">
        <v>239</v>
      </c>
      <c r="D17" s="184" t="s">
        <v>240</v>
      </c>
      <c r="E17" s="16" t="s">
        <v>87</v>
      </c>
      <c r="F17" s="185">
        <v>13.695</v>
      </c>
      <c r="H17" s="31"/>
    </row>
    <row r="18" spans="2:8" s="1" customFormat="1" ht="16.899999999999999" customHeight="1">
      <c r="B18" s="31"/>
      <c r="C18" s="184" t="s">
        <v>267</v>
      </c>
      <c r="D18" s="184" t="s">
        <v>268</v>
      </c>
      <c r="E18" s="16" t="s">
        <v>87</v>
      </c>
      <c r="F18" s="185">
        <v>95.795000000000002</v>
      </c>
      <c r="H18" s="31"/>
    </row>
    <row r="19" spans="2:8" s="1" customFormat="1" ht="16.899999999999999" customHeight="1">
      <c r="B19" s="31"/>
      <c r="C19" s="184" t="s">
        <v>474</v>
      </c>
      <c r="D19" s="184" t="s">
        <v>475</v>
      </c>
      <c r="E19" s="16" t="s">
        <v>87</v>
      </c>
      <c r="F19" s="185">
        <v>99.766000000000005</v>
      </c>
      <c r="H19" s="31"/>
    </row>
    <row r="20" spans="2:8" s="1" customFormat="1" ht="16.899999999999999" customHeight="1">
      <c r="B20" s="31"/>
      <c r="C20" s="184" t="s">
        <v>504</v>
      </c>
      <c r="D20" s="184" t="s">
        <v>505</v>
      </c>
      <c r="E20" s="16" t="s">
        <v>87</v>
      </c>
      <c r="F20" s="185">
        <v>107.441</v>
      </c>
      <c r="H20" s="31"/>
    </row>
    <row r="21" spans="2:8" s="1" customFormat="1" ht="22.5">
      <c r="B21" s="31"/>
      <c r="C21" s="184" t="s">
        <v>525</v>
      </c>
      <c r="D21" s="184" t="s">
        <v>526</v>
      </c>
      <c r="E21" s="16" t="s">
        <v>87</v>
      </c>
      <c r="F21" s="185">
        <v>71.366</v>
      </c>
      <c r="H21" s="31"/>
    </row>
    <row r="22" spans="2:8" s="1" customFormat="1" ht="16.899999999999999" customHeight="1">
      <c r="B22" s="31"/>
      <c r="C22" s="184" t="s">
        <v>533</v>
      </c>
      <c r="D22" s="184" t="s">
        <v>534</v>
      </c>
      <c r="E22" s="16" t="s">
        <v>100</v>
      </c>
      <c r="F22" s="185">
        <v>49.956000000000003</v>
      </c>
      <c r="H22" s="31"/>
    </row>
    <row r="23" spans="2:8" s="1" customFormat="1" ht="16.899999999999999" customHeight="1">
      <c r="B23" s="31"/>
      <c r="C23" s="184" t="s">
        <v>542</v>
      </c>
      <c r="D23" s="184" t="s">
        <v>543</v>
      </c>
      <c r="E23" s="16" t="s">
        <v>87</v>
      </c>
      <c r="F23" s="185">
        <v>40.713999999999999</v>
      </c>
      <c r="H23" s="31"/>
    </row>
    <row r="24" spans="2:8" s="1" customFormat="1" ht="22.5">
      <c r="B24" s="31"/>
      <c r="C24" s="184" t="s">
        <v>568</v>
      </c>
      <c r="D24" s="184" t="s">
        <v>569</v>
      </c>
      <c r="E24" s="16" t="s">
        <v>100</v>
      </c>
      <c r="F24" s="185">
        <v>84.12</v>
      </c>
      <c r="H24" s="31"/>
    </row>
    <row r="25" spans="2:8" s="1" customFormat="1" ht="22.5">
      <c r="B25" s="31"/>
      <c r="C25" s="184" t="s">
        <v>584</v>
      </c>
      <c r="D25" s="184" t="s">
        <v>585</v>
      </c>
      <c r="E25" s="16" t="s">
        <v>100</v>
      </c>
      <c r="F25" s="185">
        <v>21.26</v>
      </c>
      <c r="H25" s="31"/>
    </row>
    <row r="26" spans="2:8" s="1" customFormat="1" ht="16.899999999999999" customHeight="1">
      <c r="B26" s="31"/>
      <c r="C26" s="184" t="s">
        <v>597</v>
      </c>
      <c r="D26" s="184" t="s">
        <v>598</v>
      </c>
      <c r="E26" s="16" t="s">
        <v>87</v>
      </c>
      <c r="F26" s="185">
        <v>95.009</v>
      </c>
      <c r="H26" s="31"/>
    </row>
    <row r="27" spans="2:8" s="1" customFormat="1" ht="22.5">
      <c r="B27" s="31"/>
      <c r="C27" s="184" t="s">
        <v>623</v>
      </c>
      <c r="D27" s="184" t="s">
        <v>624</v>
      </c>
      <c r="E27" s="16" t="s">
        <v>87</v>
      </c>
      <c r="F27" s="185">
        <v>14.769</v>
      </c>
      <c r="H27" s="31"/>
    </row>
    <row r="28" spans="2:8" s="1" customFormat="1" ht="22.5">
      <c r="B28" s="31"/>
      <c r="C28" s="184" t="s">
        <v>635</v>
      </c>
      <c r="D28" s="184" t="s">
        <v>636</v>
      </c>
      <c r="E28" s="16" t="s">
        <v>87</v>
      </c>
      <c r="F28" s="185">
        <v>196.381</v>
      </c>
      <c r="H28" s="31"/>
    </row>
    <row r="29" spans="2:8" s="1" customFormat="1" ht="22.5">
      <c r="B29" s="31"/>
      <c r="C29" s="184" t="s">
        <v>736</v>
      </c>
      <c r="D29" s="184" t="s">
        <v>737</v>
      </c>
      <c r="E29" s="16" t="s">
        <v>100</v>
      </c>
      <c r="F29" s="185">
        <v>21.26</v>
      </c>
      <c r="H29" s="31"/>
    </row>
    <row r="30" spans="2:8" s="1" customFormat="1" ht="16.899999999999999" customHeight="1">
      <c r="B30" s="31"/>
      <c r="C30" s="184" t="s">
        <v>484</v>
      </c>
      <c r="D30" s="184" t="s">
        <v>485</v>
      </c>
      <c r="E30" s="16" t="s">
        <v>486</v>
      </c>
      <c r="F30" s="185">
        <v>34.917999999999999</v>
      </c>
      <c r="H30" s="31"/>
    </row>
    <row r="31" spans="2:8" s="1" customFormat="1" ht="16.899999999999999" customHeight="1">
      <c r="B31" s="31"/>
      <c r="C31" s="184" t="s">
        <v>607</v>
      </c>
      <c r="D31" s="184" t="s">
        <v>608</v>
      </c>
      <c r="E31" s="16" t="s">
        <v>87</v>
      </c>
      <c r="F31" s="185">
        <v>109.735</v>
      </c>
      <c r="H31" s="31"/>
    </row>
    <row r="32" spans="2:8" s="1" customFormat="1" ht="16.899999999999999" customHeight="1">
      <c r="B32" s="31"/>
      <c r="C32" s="184" t="s">
        <v>559</v>
      </c>
      <c r="D32" s="184" t="s">
        <v>560</v>
      </c>
      <c r="E32" s="16" t="s">
        <v>87</v>
      </c>
      <c r="F32" s="185">
        <v>47.451999999999998</v>
      </c>
      <c r="H32" s="31"/>
    </row>
    <row r="33" spans="2:8" s="1" customFormat="1" ht="22.5">
      <c r="B33" s="31"/>
      <c r="C33" s="184" t="s">
        <v>554</v>
      </c>
      <c r="D33" s="184" t="s">
        <v>555</v>
      </c>
      <c r="E33" s="16" t="s">
        <v>87</v>
      </c>
      <c r="F33" s="185">
        <v>83.177000000000007</v>
      </c>
      <c r="H33" s="31"/>
    </row>
    <row r="34" spans="2:8" s="1" customFormat="1" ht="16.899999999999999" customHeight="1">
      <c r="B34" s="31"/>
      <c r="C34" s="184" t="s">
        <v>644</v>
      </c>
      <c r="D34" s="184" t="s">
        <v>645</v>
      </c>
      <c r="E34" s="16" t="s">
        <v>87</v>
      </c>
      <c r="F34" s="185">
        <v>140.328</v>
      </c>
      <c r="H34" s="31"/>
    </row>
    <row r="35" spans="2:8" s="1" customFormat="1" ht="16.899999999999999" customHeight="1">
      <c r="B35" s="31"/>
      <c r="C35" s="184" t="s">
        <v>630</v>
      </c>
      <c r="D35" s="184" t="s">
        <v>631</v>
      </c>
      <c r="E35" s="16" t="s">
        <v>87</v>
      </c>
      <c r="F35" s="185">
        <v>15.507</v>
      </c>
      <c r="H35" s="31"/>
    </row>
    <row r="36" spans="2:8" s="1" customFormat="1" ht="16.899999999999999" customHeight="1">
      <c r="B36" s="31"/>
      <c r="C36" s="184" t="s">
        <v>659</v>
      </c>
      <c r="D36" s="184" t="s">
        <v>660</v>
      </c>
      <c r="E36" s="16" t="s">
        <v>179</v>
      </c>
      <c r="F36" s="185">
        <v>3.952</v>
      </c>
      <c r="H36" s="31"/>
    </row>
    <row r="37" spans="2:8" s="1" customFormat="1" ht="22.5">
      <c r="B37" s="31"/>
      <c r="C37" s="184" t="s">
        <v>511</v>
      </c>
      <c r="D37" s="184" t="s">
        <v>512</v>
      </c>
      <c r="E37" s="16" t="s">
        <v>87</v>
      </c>
      <c r="F37" s="185">
        <v>125.22199999999999</v>
      </c>
      <c r="H37" s="31"/>
    </row>
    <row r="38" spans="2:8" s="1" customFormat="1" ht="16.899999999999999" customHeight="1">
      <c r="B38" s="31"/>
      <c r="C38" s="180" t="s">
        <v>102</v>
      </c>
      <c r="D38" s="181" t="s">
        <v>103</v>
      </c>
      <c r="E38" s="182" t="s">
        <v>100</v>
      </c>
      <c r="F38" s="183">
        <v>21.26</v>
      </c>
      <c r="H38" s="31"/>
    </row>
    <row r="39" spans="2:8" s="1" customFormat="1" ht="16.899999999999999" customHeight="1">
      <c r="B39" s="31"/>
      <c r="C39" s="184" t="s">
        <v>1</v>
      </c>
      <c r="D39" s="184" t="s">
        <v>104</v>
      </c>
      <c r="E39" s="16" t="s">
        <v>1</v>
      </c>
      <c r="F39" s="185">
        <v>21.26</v>
      </c>
      <c r="H39" s="31"/>
    </row>
    <row r="40" spans="2:8" s="1" customFormat="1" ht="16.899999999999999" customHeight="1">
      <c r="B40" s="31"/>
      <c r="C40" s="184" t="s">
        <v>1</v>
      </c>
      <c r="D40" s="184" t="s">
        <v>173</v>
      </c>
      <c r="E40" s="16" t="s">
        <v>1</v>
      </c>
      <c r="F40" s="185">
        <v>21.26</v>
      </c>
      <c r="H40" s="31"/>
    </row>
    <row r="41" spans="2:8" s="1" customFormat="1" ht="16.899999999999999" customHeight="1">
      <c r="B41" s="31"/>
      <c r="C41" s="186" t="s">
        <v>815</v>
      </c>
      <c r="H41" s="31"/>
    </row>
    <row r="42" spans="2:8" s="1" customFormat="1" ht="16.899999999999999" customHeight="1">
      <c r="B42" s="31"/>
      <c r="C42" s="184" t="s">
        <v>222</v>
      </c>
      <c r="D42" s="184" t="s">
        <v>223</v>
      </c>
      <c r="E42" s="16" t="s">
        <v>87</v>
      </c>
      <c r="F42" s="185">
        <v>10.63</v>
      </c>
      <c r="H42" s="31"/>
    </row>
    <row r="43" spans="2:8" s="1" customFormat="1" ht="16.899999999999999" customHeight="1">
      <c r="B43" s="31"/>
      <c r="C43" s="184" t="s">
        <v>226</v>
      </c>
      <c r="D43" s="184" t="s">
        <v>227</v>
      </c>
      <c r="E43" s="16" t="s">
        <v>87</v>
      </c>
      <c r="F43" s="185">
        <v>13.695</v>
      </c>
      <c r="H43" s="31"/>
    </row>
    <row r="44" spans="2:8" s="1" customFormat="1" ht="16.899999999999999" customHeight="1">
      <c r="B44" s="31"/>
      <c r="C44" s="184" t="s">
        <v>234</v>
      </c>
      <c r="D44" s="184" t="s">
        <v>235</v>
      </c>
      <c r="E44" s="16" t="s">
        <v>87</v>
      </c>
      <c r="F44" s="185">
        <v>13.695</v>
      </c>
      <c r="H44" s="31"/>
    </row>
    <row r="45" spans="2:8" s="1" customFormat="1" ht="22.5">
      <c r="B45" s="31"/>
      <c r="C45" s="184" t="s">
        <v>239</v>
      </c>
      <c r="D45" s="184" t="s">
        <v>240</v>
      </c>
      <c r="E45" s="16" t="s">
        <v>87</v>
      </c>
      <c r="F45" s="185">
        <v>13.695</v>
      </c>
      <c r="H45" s="31"/>
    </row>
    <row r="46" spans="2:8" s="1" customFormat="1" ht="16.899999999999999" customHeight="1">
      <c r="B46" s="31"/>
      <c r="C46" s="184" t="s">
        <v>243</v>
      </c>
      <c r="D46" s="184" t="s">
        <v>244</v>
      </c>
      <c r="E46" s="16" t="s">
        <v>87</v>
      </c>
      <c r="F46" s="185">
        <v>10.63</v>
      </c>
      <c r="H46" s="31"/>
    </row>
    <row r="47" spans="2:8" s="1" customFormat="1" ht="16.899999999999999" customHeight="1">
      <c r="B47" s="31"/>
      <c r="C47" s="184" t="s">
        <v>263</v>
      </c>
      <c r="D47" s="184" t="s">
        <v>264</v>
      </c>
      <c r="E47" s="16" t="s">
        <v>87</v>
      </c>
      <c r="F47" s="185">
        <v>10.63</v>
      </c>
      <c r="H47" s="31"/>
    </row>
    <row r="48" spans="2:8" s="1" customFormat="1" ht="16.899999999999999" customHeight="1">
      <c r="B48" s="31"/>
      <c r="C48" s="184" t="s">
        <v>267</v>
      </c>
      <c r="D48" s="184" t="s">
        <v>268</v>
      </c>
      <c r="E48" s="16" t="s">
        <v>87</v>
      </c>
      <c r="F48" s="185">
        <v>95.795000000000002</v>
      </c>
      <c r="H48" s="31"/>
    </row>
    <row r="49" spans="2:8" s="1" customFormat="1" ht="16.899999999999999" customHeight="1">
      <c r="B49" s="31"/>
      <c r="C49" s="184" t="s">
        <v>272</v>
      </c>
      <c r="D49" s="184" t="s">
        <v>273</v>
      </c>
      <c r="E49" s="16" t="s">
        <v>87</v>
      </c>
      <c r="F49" s="185">
        <v>82.1</v>
      </c>
      <c r="H49" s="31"/>
    </row>
    <row r="50" spans="2:8" s="1" customFormat="1" ht="16.899999999999999" customHeight="1">
      <c r="B50" s="31"/>
      <c r="C50" s="184" t="s">
        <v>474</v>
      </c>
      <c r="D50" s="184" t="s">
        <v>475</v>
      </c>
      <c r="E50" s="16" t="s">
        <v>87</v>
      </c>
      <c r="F50" s="185">
        <v>99.766000000000005</v>
      </c>
      <c r="H50" s="31"/>
    </row>
    <row r="51" spans="2:8" s="1" customFormat="1" ht="16.899999999999999" customHeight="1">
      <c r="B51" s="31"/>
      <c r="C51" s="184" t="s">
        <v>504</v>
      </c>
      <c r="D51" s="184" t="s">
        <v>505</v>
      </c>
      <c r="E51" s="16" t="s">
        <v>87</v>
      </c>
      <c r="F51" s="185">
        <v>107.441</v>
      </c>
      <c r="H51" s="31"/>
    </row>
    <row r="52" spans="2:8" s="1" customFormat="1" ht="16.899999999999999" customHeight="1">
      <c r="B52" s="31"/>
      <c r="C52" s="184" t="s">
        <v>542</v>
      </c>
      <c r="D52" s="184" t="s">
        <v>543</v>
      </c>
      <c r="E52" s="16" t="s">
        <v>87</v>
      </c>
      <c r="F52" s="185">
        <v>40.713999999999999</v>
      </c>
      <c r="H52" s="31"/>
    </row>
    <row r="53" spans="2:8" s="1" customFormat="1" ht="22.5">
      <c r="B53" s="31"/>
      <c r="C53" s="184" t="s">
        <v>568</v>
      </c>
      <c r="D53" s="184" t="s">
        <v>569</v>
      </c>
      <c r="E53" s="16" t="s">
        <v>100</v>
      </c>
      <c r="F53" s="185">
        <v>84.12</v>
      </c>
      <c r="H53" s="31"/>
    </row>
    <row r="54" spans="2:8" s="1" customFormat="1" ht="22.5">
      <c r="B54" s="31"/>
      <c r="C54" s="184" t="s">
        <v>574</v>
      </c>
      <c r="D54" s="184" t="s">
        <v>575</v>
      </c>
      <c r="E54" s="16" t="s">
        <v>100</v>
      </c>
      <c r="F54" s="185">
        <v>63.42</v>
      </c>
      <c r="H54" s="31"/>
    </row>
    <row r="55" spans="2:8" s="1" customFormat="1" ht="22.5">
      <c r="B55" s="31"/>
      <c r="C55" s="184" t="s">
        <v>580</v>
      </c>
      <c r="D55" s="184" t="s">
        <v>581</v>
      </c>
      <c r="E55" s="16" t="s">
        <v>100</v>
      </c>
      <c r="F55" s="185">
        <v>21.26</v>
      </c>
      <c r="H55" s="31"/>
    </row>
    <row r="56" spans="2:8" s="1" customFormat="1" ht="16.899999999999999" customHeight="1">
      <c r="B56" s="31"/>
      <c r="C56" s="184" t="s">
        <v>597</v>
      </c>
      <c r="D56" s="184" t="s">
        <v>598</v>
      </c>
      <c r="E56" s="16" t="s">
        <v>87</v>
      </c>
      <c r="F56" s="185">
        <v>95.009</v>
      </c>
      <c r="H56" s="31"/>
    </row>
    <row r="57" spans="2:8" s="1" customFormat="1" ht="22.5">
      <c r="B57" s="31"/>
      <c r="C57" s="184" t="s">
        <v>623</v>
      </c>
      <c r="D57" s="184" t="s">
        <v>624</v>
      </c>
      <c r="E57" s="16" t="s">
        <v>87</v>
      </c>
      <c r="F57" s="185">
        <v>14.769</v>
      </c>
      <c r="H57" s="31"/>
    </row>
    <row r="58" spans="2:8" s="1" customFormat="1" ht="22.5">
      <c r="B58" s="31"/>
      <c r="C58" s="184" t="s">
        <v>669</v>
      </c>
      <c r="D58" s="184" t="s">
        <v>670</v>
      </c>
      <c r="E58" s="16" t="s">
        <v>87</v>
      </c>
      <c r="F58" s="185">
        <v>10.102</v>
      </c>
      <c r="H58" s="31"/>
    </row>
    <row r="59" spans="2:8" s="1" customFormat="1" ht="22.5">
      <c r="B59" s="31"/>
      <c r="C59" s="184" t="s">
        <v>709</v>
      </c>
      <c r="D59" s="184" t="s">
        <v>710</v>
      </c>
      <c r="E59" s="16" t="s">
        <v>87</v>
      </c>
      <c r="F59" s="185">
        <v>12.348000000000001</v>
      </c>
      <c r="H59" s="31"/>
    </row>
    <row r="60" spans="2:8" s="1" customFormat="1" ht="16.899999999999999" customHeight="1">
      <c r="B60" s="31"/>
      <c r="C60" s="184" t="s">
        <v>732</v>
      </c>
      <c r="D60" s="184" t="s">
        <v>733</v>
      </c>
      <c r="E60" s="16" t="s">
        <v>100</v>
      </c>
      <c r="F60" s="185">
        <v>21.26</v>
      </c>
      <c r="H60" s="31"/>
    </row>
    <row r="61" spans="2:8" s="1" customFormat="1" ht="16.899999999999999" customHeight="1">
      <c r="B61" s="31"/>
      <c r="C61" s="184" t="s">
        <v>740</v>
      </c>
      <c r="D61" s="184" t="s">
        <v>741</v>
      </c>
      <c r="E61" s="16" t="s">
        <v>100</v>
      </c>
      <c r="F61" s="185">
        <v>21.26</v>
      </c>
      <c r="H61" s="31"/>
    </row>
    <row r="62" spans="2:8" s="1" customFormat="1" ht="16.899999999999999" customHeight="1">
      <c r="B62" s="31"/>
      <c r="C62" s="184" t="s">
        <v>786</v>
      </c>
      <c r="D62" s="184" t="s">
        <v>787</v>
      </c>
      <c r="E62" s="16" t="s">
        <v>87</v>
      </c>
      <c r="F62" s="185">
        <v>82.1</v>
      </c>
      <c r="H62" s="31"/>
    </row>
    <row r="63" spans="2:8" s="1" customFormat="1" ht="22.5">
      <c r="B63" s="31"/>
      <c r="C63" s="184" t="s">
        <v>349</v>
      </c>
      <c r="D63" s="184" t="s">
        <v>350</v>
      </c>
      <c r="E63" s="16" t="s">
        <v>351</v>
      </c>
      <c r="F63" s="185">
        <v>3.5999999999999997E-2</v>
      </c>
      <c r="H63" s="31"/>
    </row>
    <row r="64" spans="2:8" s="1" customFormat="1" ht="16.899999999999999" customHeight="1">
      <c r="B64" s="31"/>
      <c r="C64" s="184" t="s">
        <v>408</v>
      </c>
      <c r="D64" s="184" t="s">
        <v>409</v>
      </c>
      <c r="E64" s="16" t="s">
        <v>87</v>
      </c>
      <c r="F64" s="185">
        <v>10.63</v>
      </c>
      <c r="H64" s="31"/>
    </row>
    <row r="65" spans="2:8" s="1" customFormat="1" ht="16.899999999999999" customHeight="1">
      <c r="B65" s="31"/>
      <c r="C65" s="184" t="s">
        <v>484</v>
      </c>
      <c r="D65" s="184" t="s">
        <v>485</v>
      </c>
      <c r="E65" s="16" t="s">
        <v>486</v>
      </c>
      <c r="F65" s="185">
        <v>34.917999999999999</v>
      </c>
      <c r="H65" s="31"/>
    </row>
    <row r="66" spans="2:8" s="1" customFormat="1" ht="16.899999999999999" customHeight="1">
      <c r="B66" s="31"/>
      <c r="C66" s="184" t="s">
        <v>607</v>
      </c>
      <c r="D66" s="184" t="s">
        <v>608</v>
      </c>
      <c r="E66" s="16" t="s">
        <v>87</v>
      </c>
      <c r="F66" s="185">
        <v>109.735</v>
      </c>
      <c r="H66" s="31"/>
    </row>
    <row r="67" spans="2:8" s="1" customFormat="1" ht="16.899999999999999" customHeight="1">
      <c r="B67" s="31"/>
      <c r="C67" s="184" t="s">
        <v>559</v>
      </c>
      <c r="D67" s="184" t="s">
        <v>560</v>
      </c>
      <c r="E67" s="16" t="s">
        <v>87</v>
      </c>
      <c r="F67" s="185">
        <v>47.451999999999998</v>
      </c>
      <c r="H67" s="31"/>
    </row>
    <row r="68" spans="2:8" s="1" customFormat="1" ht="16.899999999999999" customHeight="1">
      <c r="B68" s="31"/>
      <c r="C68" s="184" t="s">
        <v>630</v>
      </c>
      <c r="D68" s="184" t="s">
        <v>631</v>
      </c>
      <c r="E68" s="16" t="s">
        <v>87</v>
      </c>
      <c r="F68" s="185">
        <v>15.507</v>
      </c>
      <c r="H68" s="31"/>
    </row>
    <row r="69" spans="2:8" s="1" customFormat="1" ht="16.899999999999999" customHeight="1">
      <c r="B69" s="31"/>
      <c r="C69" s="184" t="s">
        <v>659</v>
      </c>
      <c r="D69" s="184" t="s">
        <v>660</v>
      </c>
      <c r="E69" s="16" t="s">
        <v>179</v>
      </c>
      <c r="F69" s="185">
        <v>0.97599999999999998</v>
      </c>
      <c r="H69" s="31"/>
    </row>
    <row r="70" spans="2:8" s="1" customFormat="1" ht="22.5">
      <c r="B70" s="31"/>
      <c r="C70" s="184" t="s">
        <v>511</v>
      </c>
      <c r="D70" s="184" t="s">
        <v>512</v>
      </c>
      <c r="E70" s="16" t="s">
        <v>87</v>
      </c>
      <c r="F70" s="185">
        <v>125.22199999999999</v>
      </c>
      <c r="H70" s="31"/>
    </row>
    <row r="71" spans="2:8" s="1" customFormat="1" ht="16.899999999999999" customHeight="1">
      <c r="B71" s="31"/>
      <c r="C71" s="180" t="s">
        <v>105</v>
      </c>
      <c r="D71" s="181" t="s">
        <v>106</v>
      </c>
      <c r="E71" s="182" t="s">
        <v>100</v>
      </c>
      <c r="F71" s="183">
        <v>4.5599999999999996</v>
      </c>
      <c r="H71" s="31"/>
    </row>
    <row r="72" spans="2:8" s="1" customFormat="1" ht="16.899999999999999" customHeight="1">
      <c r="B72" s="31"/>
      <c r="C72" s="184" t="s">
        <v>1</v>
      </c>
      <c r="D72" s="184" t="s">
        <v>107</v>
      </c>
      <c r="E72" s="16" t="s">
        <v>1</v>
      </c>
      <c r="F72" s="185">
        <v>4.5599999999999996</v>
      </c>
      <c r="H72" s="31"/>
    </row>
    <row r="73" spans="2:8" s="1" customFormat="1" ht="16.899999999999999" customHeight="1">
      <c r="B73" s="31"/>
      <c r="C73" s="184" t="s">
        <v>1</v>
      </c>
      <c r="D73" s="184" t="s">
        <v>173</v>
      </c>
      <c r="E73" s="16" t="s">
        <v>1</v>
      </c>
      <c r="F73" s="185">
        <v>4.5599999999999996</v>
      </c>
      <c r="H73" s="31"/>
    </row>
    <row r="74" spans="2:8" s="1" customFormat="1" ht="16.899999999999999" customHeight="1">
      <c r="B74" s="31"/>
      <c r="C74" s="186" t="s">
        <v>815</v>
      </c>
      <c r="H74" s="31"/>
    </row>
    <row r="75" spans="2:8" s="1" customFormat="1" ht="16.899999999999999" customHeight="1">
      <c r="B75" s="31"/>
      <c r="C75" s="184" t="s">
        <v>195</v>
      </c>
      <c r="D75" s="184" t="s">
        <v>196</v>
      </c>
      <c r="E75" s="16" t="s">
        <v>179</v>
      </c>
      <c r="F75" s="185">
        <v>0.13700000000000001</v>
      </c>
      <c r="H75" s="31"/>
    </row>
    <row r="76" spans="2:8" s="1" customFormat="1" ht="16.899999999999999" customHeight="1">
      <c r="B76" s="31"/>
      <c r="C76" s="184" t="s">
        <v>201</v>
      </c>
      <c r="D76" s="184" t="s">
        <v>202</v>
      </c>
      <c r="E76" s="16" t="s">
        <v>100</v>
      </c>
      <c r="F76" s="185">
        <v>4.5599999999999996</v>
      </c>
      <c r="H76" s="31"/>
    </row>
    <row r="77" spans="2:8" s="1" customFormat="1" ht="16.899999999999999" customHeight="1">
      <c r="B77" s="31"/>
      <c r="C77" s="184" t="s">
        <v>226</v>
      </c>
      <c r="D77" s="184" t="s">
        <v>227</v>
      </c>
      <c r="E77" s="16" t="s">
        <v>87</v>
      </c>
      <c r="F77" s="185">
        <v>13.695</v>
      </c>
      <c r="H77" s="31"/>
    </row>
    <row r="78" spans="2:8" s="1" customFormat="1" ht="16.899999999999999" customHeight="1">
      <c r="B78" s="31"/>
      <c r="C78" s="184" t="s">
        <v>234</v>
      </c>
      <c r="D78" s="184" t="s">
        <v>235</v>
      </c>
      <c r="E78" s="16" t="s">
        <v>87</v>
      </c>
      <c r="F78" s="185">
        <v>13.695</v>
      </c>
      <c r="H78" s="31"/>
    </row>
    <row r="79" spans="2:8" s="1" customFormat="1" ht="22.5">
      <c r="B79" s="31"/>
      <c r="C79" s="184" t="s">
        <v>239</v>
      </c>
      <c r="D79" s="184" t="s">
        <v>240</v>
      </c>
      <c r="E79" s="16" t="s">
        <v>87</v>
      </c>
      <c r="F79" s="185">
        <v>13.695</v>
      </c>
      <c r="H79" s="31"/>
    </row>
    <row r="80" spans="2:8" s="1" customFormat="1" ht="16.899999999999999" customHeight="1">
      <c r="B80" s="31"/>
      <c r="C80" s="184" t="s">
        <v>267</v>
      </c>
      <c r="D80" s="184" t="s">
        <v>268</v>
      </c>
      <c r="E80" s="16" t="s">
        <v>87</v>
      </c>
      <c r="F80" s="185">
        <v>95.795000000000002</v>
      </c>
      <c r="H80" s="31"/>
    </row>
    <row r="81" spans="2:8" s="1" customFormat="1" ht="16.899999999999999" customHeight="1">
      <c r="B81" s="31"/>
      <c r="C81" s="184" t="s">
        <v>285</v>
      </c>
      <c r="D81" s="184" t="s">
        <v>286</v>
      </c>
      <c r="E81" s="16" t="s">
        <v>100</v>
      </c>
      <c r="F81" s="185">
        <v>4.5599999999999996</v>
      </c>
      <c r="H81" s="31"/>
    </row>
    <row r="82" spans="2:8" s="1" customFormat="1" ht="22.5">
      <c r="B82" s="31"/>
      <c r="C82" s="184" t="s">
        <v>449</v>
      </c>
      <c r="D82" s="184" t="s">
        <v>450</v>
      </c>
      <c r="E82" s="16" t="s">
        <v>100</v>
      </c>
      <c r="F82" s="185">
        <v>4.5599999999999996</v>
      </c>
      <c r="H82" s="31"/>
    </row>
    <row r="83" spans="2:8" s="1" customFormat="1" ht="16.899999999999999" customHeight="1">
      <c r="B83" s="31"/>
      <c r="C83" s="184" t="s">
        <v>474</v>
      </c>
      <c r="D83" s="184" t="s">
        <v>475</v>
      </c>
      <c r="E83" s="16" t="s">
        <v>87</v>
      </c>
      <c r="F83" s="185">
        <v>99.766000000000005</v>
      </c>
      <c r="H83" s="31"/>
    </row>
    <row r="84" spans="2:8" s="1" customFormat="1" ht="16.899999999999999" customHeight="1">
      <c r="B84" s="31"/>
      <c r="C84" s="184" t="s">
        <v>504</v>
      </c>
      <c r="D84" s="184" t="s">
        <v>505</v>
      </c>
      <c r="E84" s="16" t="s">
        <v>87</v>
      </c>
      <c r="F84" s="185">
        <v>107.441</v>
      </c>
      <c r="H84" s="31"/>
    </row>
    <row r="85" spans="2:8" s="1" customFormat="1" ht="22.5">
      <c r="B85" s="31"/>
      <c r="C85" s="184" t="s">
        <v>525</v>
      </c>
      <c r="D85" s="184" t="s">
        <v>526</v>
      </c>
      <c r="E85" s="16" t="s">
        <v>87</v>
      </c>
      <c r="F85" s="185">
        <v>71.366</v>
      </c>
      <c r="H85" s="31"/>
    </row>
    <row r="86" spans="2:8" s="1" customFormat="1" ht="16.899999999999999" customHeight="1">
      <c r="B86" s="31"/>
      <c r="C86" s="184" t="s">
        <v>533</v>
      </c>
      <c r="D86" s="184" t="s">
        <v>534</v>
      </c>
      <c r="E86" s="16" t="s">
        <v>100</v>
      </c>
      <c r="F86" s="185">
        <v>49.956000000000003</v>
      </c>
      <c r="H86" s="31"/>
    </row>
    <row r="87" spans="2:8" s="1" customFormat="1" ht="16.899999999999999" customHeight="1">
      <c r="B87" s="31"/>
      <c r="C87" s="184" t="s">
        <v>542</v>
      </c>
      <c r="D87" s="184" t="s">
        <v>543</v>
      </c>
      <c r="E87" s="16" t="s">
        <v>87</v>
      </c>
      <c r="F87" s="185">
        <v>40.713999999999999</v>
      </c>
      <c r="H87" s="31"/>
    </row>
    <row r="88" spans="2:8" s="1" customFormat="1" ht="22.5">
      <c r="B88" s="31"/>
      <c r="C88" s="184" t="s">
        <v>568</v>
      </c>
      <c r="D88" s="184" t="s">
        <v>569</v>
      </c>
      <c r="E88" s="16" t="s">
        <v>100</v>
      </c>
      <c r="F88" s="185">
        <v>84.12</v>
      </c>
      <c r="H88" s="31"/>
    </row>
    <row r="89" spans="2:8" s="1" customFormat="1" ht="22.5">
      <c r="B89" s="31"/>
      <c r="C89" s="184" t="s">
        <v>574</v>
      </c>
      <c r="D89" s="184" t="s">
        <v>575</v>
      </c>
      <c r="E89" s="16" t="s">
        <v>100</v>
      </c>
      <c r="F89" s="185">
        <v>63.42</v>
      </c>
      <c r="H89" s="31"/>
    </row>
    <row r="90" spans="2:8" s="1" customFormat="1" ht="16.899999999999999" customHeight="1">
      <c r="B90" s="31"/>
      <c r="C90" s="184" t="s">
        <v>589</v>
      </c>
      <c r="D90" s="184" t="s">
        <v>590</v>
      </c>
      <c r="E90" s="16" t="s">
        <v>100</v>
      </c>
      <c r="F90" s="185">
        <v>4.5599999999999996</v>
      </c>
      <c r="H90" s="31"/>
    </row>
    <row r="91" spans="2:8" s="1" customFormat="1" ht="16.899999999999999" customHeight="1">
      <c r="B91" s="31"/>
      <c r="C91" s="184" t="s">
        <v>597</v>
      </c>
      <c r="D91" s="184" t="s">
        <v>598</v>
      </c>
      <c r="E91" s="16" t="s">
        <v>87</v>
      </c>
      <c r="F91" s="185">
        <v>95.009</v>
      </c>
      <c r="H91" s="31"/>
    </row>
    <row r="92" spans="2:8" s="1" customFormat="1" ht="22.5">
      <c r="B92" s="31"/>
      <c r="C92" s="184" t="s">
        <v>623</v>
      </c>
      <c r="D92" s="184" t="s">
        <v>624</v>
      </c>
      <c r="E92" s="16" t="s">
        <v>87</v>
      </c>
      <c r="F92" s="185">
        <v>14.769</v>
      </c>
      <c r="H92" s="31"/>
    </row>
    <row r="93" spans="2:8" s="1" customFormat="1" ht="22.5">
      <c r="B93" s="31"/>
      <c r="C93" s="184" t="s">
        <v>635</v>
      </c>
      <c r="D93" s="184" t="s">
        <v>636</v>
      </c>
      <c r="E93" s="16" t="s">
        <v>87</v>
      </c>
      <c r="F93" s="185">
        <v>196.381</v>
      </c>
      <c r="H93" s="31"/>
    </row>
    <row r="94" spans="2:8" s="1" customFormat="1" ht="22.5">
      <c r="B94" s="31"/>
      <c r="C94" s="184" t="s">
        <v>669</v>
      </c>
      <c r="D94" s="184" t="s">
        <v>670</v>
      </c>
      <c r="E94" s="16" t="s">
        <v>87</v>
      </c>
      <c r="F94" s="185">
        <v>10.102</v>
      </c>
      <c r="H94" s="31"/>
    </row>
    <row r="95" spans="2:8" s="1" customFormat="1" ht="22.5">
      <c r="B95" s="31"/>
      <c r="C95" s="184" t="s">
        <v>709</v>
      </c>
      <c r="D95" s="184" t="s">
        <v>710</v>
      </c>
      <c r="E95" s="16" t="s">
        <v>87</v>
      </c>
      <c r="F95" s="185">
        <v>12.348000000000001</v>
      </c>
      <c r="H95" s="31"/>
    </row>
    <row r="96" spans="2:8" s="1" customFormat="1" ht="16.899999999999999" customHeight="1">
      <c r="B96" s="31"/>
      <c r="C96" s="184" t="s">
        <v>484</v>
      </c>
      <c r="D96" s="184" t="s">
        <v>485</v>
      </c>
      <c r="E96" s="16" t="s">
        <v>486</v>
      </c>
      <c r="F96" s="185">
        <v>34.917999999999999</v>
      </c>
      <c r="H96" s="31"/>
    </row>
    <row r="97" spans="2:8" s="1" customFormat="1" ht="16.899999999999999" customHeight="1">
      <c r="B97" s="31"/>
      <c r="C97" s="184" t="s">
        <v>607</v>
      </c>
      <c r="D97" s="184" t="s">
        <v>608</v>
      </c>
      <c r="E97" s="16" t="s">
        <v>87</v>
      </c>
      <c r="F97" s="185">
        <v>109.735</v>
      </c>
      <c r="H97" s="31"/>
    </row>
    <row r="98" spans="2:8" s="1" customFormat="1" ht="16.899999999999999" customHeight="1">
      <c r="B98" s="31"/>
      <c r="C98" s="184" t="s">
        <v>559</v>
      </c>
      <c r="D98" s="184" t="s">
        <v>560</v>
      </c>
      <c r="E98" s="16" t="s">
        <v>87</v>
      </c>
      <c r="F98" s="185">
        <v>47.451999999999998</v>
      </c>
      <c r="H98" s="31"/>
    </row>
    <row r="99" spans="2:8" s="1" customFormat="1" ht="22.5">
      <c r="B99" s="31"/>
      <c r="C99" s="184" t="s">
        <v>554</v>
      </c>
      <c r="D99" s="184" t="s">
        <v>555</v>
      </c>
      <c r="E99" s="16" t="s">
        <v>87</v>
      </c>
      <c r="F99" s="185">
        <v>83.177000000000007</v>
      </c>
      <c r="H99" s="31"/>
    </row>
    <row r="100" spans="2:8" s="1" customFormat="1" ht="16.899999999999999" customHeight="1">
      <c r="B100" s="31"/>
      <c r="C100" s="184" t="s">
        <v>644</v>
      </c>
      <c r="D100" s="184" t="s">
        <v>645</v>
      </c>
      <c r="E100" s="16" t="s">
        <v>87</v>
      </c>
      <c r="F100" s="185">
        <v>140.328</v>
      </c>
      <c r="H100" s="31"/>
    </row>
    <row r="101" spans="2:8" s="1" customFormat="1" ht="16.899999999999999" customHeight="1">
      <c r="B101" s="31"/>
      <c r="C101" s="184" t="s">
        <v>630</v>
      </c>
      <c r="D101" s="184" t="s">
        <v>631</v>
      </c>
      <c r="E101" s="16" t="s">
        <v>87</v>
      </c>
      <c r="F101" s="185">
        <v>15.507</v>
      </c>
      <c r="H101" s="31"/>
    </row>
    <row r="102" spans="2:8" s="1" customFormat="1" ht="16.899999999999999" customHeight="1">
      <c r="B102" s="31"/>
      <c r="C102" s="184" t="s">
        <v>659</v>
      </c>
      <c r="D102" s="184" t="s">
        <v>660</v>
      </c>
      <c r="E102" s="16" t="s">
        <v>179</v>
      </c>
      <c r="F102" s="185">
        <v>3.952</v>
      </c>
      <c r="H102" s="31"/>
    </row>
    <row r="103" spans="2:8" s="1" customFormat="1" ht="16.899999999999999" customHeight="1">
      <c r="B103" s="31"/>
      <c r="C103" s="184" t="s">
        <v>659</v>
      </c>
      <c r="D103" s="184" t="s">
        <v>660</v>
      </c>
      <c r="E103" s="16" t="s">
        <v>179</v>
      </c>
      <c r="F103" s="185">
        <v>0.97599999999999998</v>
      </c>
      <c r="H103" s="31"/>
    </row>
    <row r="104" spans="2:8" s="1" customFormat="1" ht="22.5">
      <c r="B104" s="31"/>
      <c r="C104" s="184" t="s">
        <v>511</v>
      </c>
      <c r="D104" s="184" t="s">
        <v>512</v>
      </c>
      <c r="E104" s="16" t="s">
        <v>87</v>
      </c>
      <c r="F104" s="185">
        <v>125.22199999999999</v>
      </c>
      <c r="H104" s="31"/>
    </row>
    <row r="105" spans="2:8" s="1" customFormat="1" ht="16.899999999999999" customHeight="1">
      <c r="B105" s="31"/>
      <c r="C105" s="180" t="s">
        <v>108</v>
      </c>
      <c r="D105" s="181" t="s">
        <v>109</v>
      </c>
      <c r="E105" s="182" t="s">
        <v>100</v>
      </c>
      <c r="F105" s="183">
        <v>1.6</v>
      </c>
      <c r="H105" s="31"/>
    </row>
    <row r="106" spans="2:8" s="1" customFormat="1" ht="16.899999999999999" customHeight="1">
      <c r="B106" s="31"/>
      <c r="C106" s="184" t="s">
        <v>1</v>
      </c>
      <c r="D106" s="184" t="s">
        <v>110</v>
      </c>
      <c r="E106" s="16" t="s">
        <v>1</v>
      </c>
      <c r="F106" s="185">
        <v>1.6</v>
      </c>
      <c r="H106" s="31"/>
    </row>
    <row r="107" spans="2:8" s="1" customFormat="1" ht="16.899999999999999" customHeight="1">
      <c r="B107" s="31"/>
      <c r="C107" s="184" t="s">
        <v>1</v>
      </c>
      <c r="D107" s="184" t="s">
        <v>173</v>
      </c>
      <c r="E107" s="16" t="s">
        <v>1</v>
      </c>
      <c r="F107" s="185">
        <v>1.6</v>
      </c>
      <c r="H107" s="31"/>
    </row>
    <row r="108" spans="2:8" s="1" customFormat="1" ht="16.899999999999999" customHeight="1">
      <c r="B108" s="31"/>
      <c r="C108" s="186" t="s">
        <v>815</v>
      </c>
      <c r="H108" s="31"/>
    </row>
    <row r="109" spans="2:8" s="1" customFormat="1" ht="16.899999999999999" customHeight="1">
      <c r="B109" s="31"/>
      <c r="C109" s="184" t="s">
        <v>217</v>
      </c>
      <c r="D109" s="184" t="s">
        <v>218</v>
      </c>
      <c r="E109" s="16" t="s">
        <v>100</v>
      </c>
      <c r="F109" s="185">
        <v>1.6</v>
      </c>
      <c r="H109" s="31"/>
    </row>
    <row r="110" spans="2:8" s="1" customFormat="1" ht="16.899999999999999" customHeight="1">
      <c r="B110" s="31"/>
      <c r="C110" s="184" t="s">
        <v>226</v>
      </c>
      <c r="D110" s="184" t="s">
        <v>227</v>
      </c>
      <c r="E110" s="16" t="s">
        <v>87</v>
      </c>
      <c r="F110" s="185">
        <v>13.695</v>
      </c>
      <c r="H110" s="31"/>
    </row>
    <row r="111" spans="2:8" s="1" customFormat="1" ht="16.899999999999999" customHeight="1">
      <c r="B111" s="31"/>
      <c r="C111" s="184" t="s">
        <v>234</v>
      </c>
      <c r="D111" s="184" t="s">
        <v>235</v>
      </c>
      <c r="E111" s="16" t="s">
        <v>87</v>
      </c>
      <c r="F111" s="185">
        <v>13.695</v>
      </c>
      <c r="H111" s="31"/>
    </row>
    <row r="112" spans="2:8" s="1" customFormat="1" ht="22.5">
      <c r="B112" s="31"/>
      <c r="C112" s="184" t="s">
        <v>239</v>
      </c>
      <c r="D112" s="184" t="s">
        <v>240</v>
      </c>
      <c r="E112" s="16" t="s">
        <v>87</v>
      </c>
      <c r="F112" s="185">
        <v>13.695</v>
      </c>
      <c r="H112" s="31"/>
    </row>
    <row r="113" spans="2:8" s="1" customFormat="1" ht="16.899999999999999" customHeight="1">
      <c r="B113" s="31"/>
      <c r="C113" s="184" t="s">
        <v>267</v>
      </c>
      <c r="D113" s="184" t="s">
        <v>268</v>
      </c>
      <c r="E113" s="16" t="s">
        <v>87</v>
      </c>
      <c r="F113" s="185">
        <v>95.795000000000002</v>
      </c>
      <c r="H113" s="31"/>
    </row>
    <row r="114" spans="2:8" s="1" customFormat="1" ht="16.899999999999999" customHeight="1">
      <c r="B114" s="31"/>
      <c r="C114" s="184" t="s">
        <v>453</v>
      </c>
      <c r="D114" s="184" t="s">
        <v>454</v>
      </c>
      <c r="E114" s="16" t="s">
        <v>87</v>
      </c>
      <c r="F114" s="185">
        <v>0.48</v>
      </c>
      <c r="H114" s="31"/>
    </row>
    <row r="115" spans="2:8" s="1" customFormat="1" ht="16.899999999999999" customHeight="1">
      <c r="B115" s="31"/>
      <c r="C115" s="184" t="s">
        <v>474</v>
      </c>
      <c r="D115" s="184" t="s">
        <v>475</v>
      </c>
      <c r="E115" s="16" t="s">
        <v>87</v>
      </c>
      <c r="F115" s="185">
        <v>99.766000000000005</v>
      </c>
      <c r="H115" s="31"/>
    </row>
    <row r="116" spans="2:8" s="1" customFormat="1" ht="16.899999999999999" customHeight="1">
      <c r="B116" s="31"/>
      <c r="C116" s="184" t="s">
        <v>504</v>
      </c>
      <c r="D116" s="184" t="s">
        <v>505</v>
      </c>
      <c r="E116" s="16" t="s">
        <v>87</v>
      </c>
      <c r="F116" s="185">
        <v>107.441</v>
      </c>
      <c r="H116" s="31"/>
    </row>
    <row r="117" spans="2:8" s="1" customFormat="1" ht="22.5">
      <c r="B117" s="31"/>
      <c r="C117" s="184" t="s">
        <v>525</v>
      </c>
      <c r="D117" s="184" t="s">
        <v>526</v>
      </c>
      <c r="E117" s="16" t="s">
        <v>87</v>
      </c>
      <c r="F117" s="185">
        <v>71.366</v>
      </c>
      <c r="H117" s="31"/>
    </row>
    <row r="118" spans="2:8" s="1" customFormat="1" ht="16.899999999999999" customHeight="1">
      <c r="B118" s="31"/>
      <c r="C118" s="184" t="s">
        <v>533</v>
      </c>
      <c r="D118" s="184" t="s">
        <v>534</v>
      </c>
      <c r="E118" s="16" t="s">
        <v>100</v>
      </c>
      <c r="F118" s="185">
        <v>49.956000000000003</v>
      </c>
      <c r="H118" s="31"/>
    </row>
    <row r="119" spans="2:8" s="1" customFormat="1" ht="16.899999999999999" customHeight="1">
      <c r="B119" s="31"/>
      <c r="C119" s="184" t="s">
        <v>542</v>
      </c>
      <c r="D119" s="184" t="s">
        <v>543</v>
      </c>
      <c r="E119" s="16" t="s">
        <v>87</v>
      </c>
      <c r="F119" s="185">
        <v>40.713999999999999</v>
      </c>
      <c r="H119" s="31"/>
    </row>
    <row r="120" spans="2:8" s="1" customFormat="1" ht="22.5">
      <c r="B120" s="31"/>
      <c r="C120" s="184" t="s">
        <v>568</v>
      </c>
      <c r="D120" s="184" t="s">
        <v>569</v>
      </c>
      <c r="E120" s="16" t="s">
        <v>100</v>
      </c>
      <c r="F120" s="185">
        <v>84.12</v>
      </c>
      <c r="H120" s="31"/>
    </row>
    <row r="121" spans="2:8" s="1" customFormat="1" ht="16.899999999999999" customHeight="1">
      <c r="B121" s="31"/>
      <c r="C121" s="184" t="s">
        <v>593</v>
      </c>
      <c r="D121" s="184" t="s">
        <v>594</v>
      </c>
      <c r="E121" s="16" t="s">
        <v>100</v>
      </c>
      <c r="F121" s="185">
        <v>1.6</v>
      </c>
      <c r="H121" s="31"/>
    </row>
    <row r="122" spans="2:8" s="1" customFormat="1" ht="16.899999999999999" customHeight="1">
      <c r="B122" s="31"/>
      <c r="C122" s="184" t="s">
        <v>597</v>
      </c>
      <c r="D122" s="184" t="s">
        <v>598</v>
      </c>
      <c r="E122" s="16" t="s">
        <v>87</v>
      </c>
      <c r="F122" s="185">
        <v>95.009</v>
      </c>
      <c r="H122" s="31"/>
    </row>
    <row r="123" spans="2:8" s="1" customFormat="1" ht="22.5">
      <c r="B123" s="31"/>
      <c r="C123" s="184" t="s">
        <v>669</v>
      </c>
      <c r="D123" s="184" t="s">
        <v>670</v>
      </c>
      <c r="E123" s="16" t="s">
        <v>87</v>
      </c>
      <c r="F123" s="185">
        <v>10.102</v>
      </c>
      <c r="H123" s="31"/>
    </row>
    <row r="124" spans="2:8" s="1" customFormat="1" ht="16.899999999999999" customHeight="1">
      <c r="B124" s="31"/>
      <c r="C124" s="184" t="s">
        <v>776</v>
      </c>
      <c r="D124" s="184" t="s">
        <v>777</v>
      </c>
      <c r="E124" s="16" t="s">
        <v>100</v>
      </c>
      <c r="F124" s="185">
        <v>1.6</v>
      </c>
      <c r="H124" s="31"/>
    </row>
    <row r="125" spans="2:8" s="1" customFormat="1" ht="16.899999999999999" customHeight="1">
      <c r="B125" s="31"/>
      <c r="C125" s="184" t="s">
        <v>311</v>
      </c>
      <c r="D125" s="184" t="s">
        <v>312</v>
      </c>
      <c r="E125" s="16" t="s">
        <v>100</v>
      </c>
      <c r="F125" s="185">
        <v>1.6</v>
      </c>
      <c r="H125" s="31"/>
    </row>
    <row r="126" spans="2:8" s="1" customFormat="1" ht="16.899999999999999" customHeight="1">
      <c r="B126" s="31"/>
      <c r="C126" s="184" t="s">
        <v>484</v>
      </c>
      <c r="D126" s="184" t="s">
        <v>485</v>
      </c>
      <c r="E126" s="16" t="s">
        <v>486</v>
      </c>
      <c r="F126" s="185">
        <v>34.917999999999999</v>
      </c>
      <c r="H126" s="31"/>
    </row>
    <row r="127" spans="2:8" s="1" customFormat="1" ht="16.899999999999999" customHeight="1">
      <c r="B127" s="31"/>
      <c r="C127" s="184" t="s">
        <v>607</v>
      </c>
      <c r="D127" s="184" t="s">
        <v>608</v>
      </c>
      <c r="E127" s="16" t="s">
        <v>87</v>
      </c>
      <c r="F127" s="185">
        <v>109.735</v>
      </c>
      <c r="H127" s="31"/>
    </row>
    <row r="128" spans="2:8" s="1" customFormat="1" ht="16.899999999999999" customHeight="1">
      <c r="B128" s="31"/>
      <c r="C128" s="184" t="s">
        <v>559</v>
      </c>
      <c r="D128" s="184" t="s">
        <v>560</v>
      </c>
      <c r="E128" s="16" t="s">
        <v>87</v>
      </c>
      <c r="F128" s="185">
        <v>47.451999999999998</v>
      </c>
      <c r="H128" s="31"/>
    </row>
    <row r="129" spans="2:8" s="1" customFormat="1" ht="22.5">
      <c r="B129" s="31"/>
      <c r="C129" s="184" t="s">
        <v>554</v>
      </c>
      <c r="D129" s="184" t="s">
        <v>555</v>
      </c>
      <c r="E129" s="16" t="s">
        <v>87</v>
      </c>
      <c r="F129" s="185">
        <v>83.177000000000007</v>
      </c>
      <c r="H129" s="31"/>
    </row>
    <row r="130" spans="2:8" s="1" customFormat="1" ht="16.899999999999999" customHeight="1">
      <c r="B130" s="31"/>
      <c r="C130" s="184" t="s">
        <v>684</v>
      </c>
      <c r="D130" s="184" t="s">
        <v>685</v>
      </c>
      <c r="E130" s="16" t="s">
        <v>87</v>
      </c>
      <c r="F130" s="185">
        <v>0.22900000000000001</v>
      </c>
      <c r="H130" s="31"/>
    </row>
    <row r="131" spans="2:8" s="1" customFormat="1" ht="16.899999999999999" customHeight="1">
      <c r="B131" s="31"/>
      <c r="C131" s="184" t="s">
        <v>315</v>
      </c>
      <c r="D131" s="184" t="s">
        <v>316</v>
      </c>
      <c r="E131" s="16" t="s">
        <v>100</v>
      </c>
      <c r="F131" s="185">
        <v>1.76</v>
      </c>
      <c r="H131" s="31"/>
    </row>
    <row r="132" spans="2:8" s="1" customFormat="1" ht="22.5">
      <c r="B132" s="31"/>
      <c r="C132" s="184" t="s">
        <v>511</v>
      </c>
      <c r="D132" s="184" t="s">
        <v>512</v>
      </c>
      <c r="E132" s="16" t="s">
        <v>87</v>
      </c>
      <c r="F132" s="185">
        <v>125.22199999999999</v>
      </c>
      <c r="H132" s="31"/>
    </row>
    <row r="133" spans="2:8" s="1" customFormat="1" ht="16.899999999999999" customHeight="1">
      <c r="B133" s="31"/>
      <c r="C133" s="184" t="s">
        <v>458</v>
      </c>
      <c r="D133" s="184" t="s">
        <v>459</v>
      </c>
      <c r="E133" s="16" t="s">
        <v>87</v>
      </c>
      <c r="F133" s="185">
        <v>0.52800000000000002</v>
      </c>
      <c r="H133" s="31"/>
    </row>
    <row r="134" spans="2:8" s="1" customFormat="1" ht="16.899999999999999" customHeight="1">
      <c r="B134" s="31"/>
      <c r="C134" s="180" t="s">
        <v>85</v>
      </c>
      <c r="D134" s="181" t="s">
        <v>86</v>
      </c>
      <c r="E134" s="182" t="s">
        <v>87</v>
      </c>
      <c r="F134" s="183">
        <v>64.986000000000004</v>
      </c>
      <c r="H134" s="31"/>
    </row>
    <row r="135" spans="2:8" s="1" customFormat="1" ht="16.899999999999999" customHeight="1">
      <c r="B135" s="31"/>
      <c r="C135" s="184" t="s">
        <v>1</v>
      </c>
      <c r="D135" s="184" t="s">
        <v>323</v>
      </c>
      <c r="E135" s="16" t="s">
        <v>1</v>
      </c>
      <c r="F135" s="185">
        <v>0</v>
      </c>
      <c r="H135" s="31"/>
    </row>
    <row r="136" spans="2:8" s="1" customFormat="1" ht="16.899999999999999" customHeight="1">
      <c r="B136" s="31"/>
      <c r="C136" s="184" t="s">
        <v>1</v>
      </c>
      <c r="D136" s="184" t="s">
        <v>324</v>
      </c>
      <c r="E136" s="16" t="s">
        <v>1</v>
      </c>
      <c r="F136" s="185">
        <v>64.986000000000004</v>
      </c>
      <c r="H136" s="31"/>
    </row>
    <row r="137" spans="2:8" s="1" customFormat="1" ht="16.899999999999999" customHeight="1">
      <c r="B137" s="31"/>
      <c r="C137" s="184" t="s">
        <v>85</v>
      </c>
      <c r="D137" s="184" t="s">
        <v>173</v>
      </c>
      <c r="E137" s="16" t="s">
        <v>1</v>
      </c>
      <c r="F137" s="185">
        <v>64.986000000000004</v>
      </c>
      <c r="H137" s="31"/>
    </row>
    <row r="138" spans="2:8" s="1" customFormat="1" ht="16.899999999999999" customHeight="1">
      <c r="B138" s="31"/>
      <c r="C138" s="186" t="s">
        <v>815</v>
      </c>
      <c r="H138" s="31"/>
    </row>
    <row r="139" spans="2:8" s="1" customFormat="1" ht="16.899999999999999" customHeight="1">
      <c r="B139" s="31"/>
      <c r="C139" s="184" t="s">
        <v>320</v>
      </c>
      <c r="D139" s="184" t="s">
        <v>321</v>
      </c>
      <c r="E139" s="16" t="s">
        <v>87</v>
      </c>
      <c r="F139" s="185">
        <v>64.986000000000004</v>
      </c>
      <c r="H139" s="31"/>
    </row>
    <row r="140" spans="2:8" s="1" customFormat="1" ht="22.5">
      <c r="B140" s="31"/>
      <c r="C140" s="184" t="s">
        <v>326</v>
      </c>
      <c r="D140" s="184" t="s">
        <v>327</v>
      </c>
      <c r="E140" s="16" t="s">
        <v>87</v>
      </c>
      <c r="F140" s="185">
        <v>1949.58</v>
      </c>
      <c r="H140" s="31"/>
    </row>
    <row r="141" spans="2:8" s="1" customFormat="1" ht="22.5">
      <c r="B141" s="31"/>
      <c r="C141" s="184" t="s">
        <v>331</v>
      </c>
      <c r="D141" s="184" t="s">
        <v>332</v>
      </c>
      <c r="E141" s="16" t="s">
        <v>87</v>
      </c>
      <c r="F141" s="185">
        <v>64.986000000000004</v>
      </c>
      <c r="H141" s="31"/>
    </row>
    <row r="142" spans="2:8" s="1" customFormat="1" ht="16.899999999999999" customHeight="1">
      <c r="B142" s="31"/>
      <c r="C142" s="184" t="s">
        <v>412</v>
      </c>
      <c r="D142" s="184" t="s">
        <v>413</v>
      </c>
      <c r="E142" s="16" t="s">
        <v>87</v>
      </c>
      <c r="F142" s="185">
        <v>64.986000000000004</v>
      </c>
      <c r="H142" s="31"/>
    </row>
    <row r="143" spans="2:8" s="1" customFormat="1" ht="16.899999999999999" customHeight="1">
      <c r="B143" s="31"/>
      <c r="C143" s="184" t="s">
        <v>416</v>
      </c>
      <c r="D143" s="184" t="s">
        <v>417</v>
      </c>
      <c r="E143" s="16" t="s">
        <v>87</v>
      </c>
      <c r="F143" s="185">
        <v>64.986000000000004</v>
      </c>
      <c r="H143" s="31"/>
    </row>
    <row r="144" spans="2:8" s="1" customFormat="1" ht="16.899999999999999" customHeight="1">
      <c r="B144" s="31"/>
      <c r="C144" s="180" t="s">
        <v>90</v>
      </c>
      <c r="D144" s="181" t="s">
        <v>91</v>
      </c>
      <c r="E144" s="182" t="s">
        <v>87</v>
      </c>
      <c r="F144" s="183">
        <v>74.927999999999997</v>
      </c>
      <c r="H144" s="31"/>
    </row>
    <row r="145" spans="2:8" s="1" customFormat="1" ht="16.899999999999999" customHeight="1">
      <c r="B145" s="31"/>
      <c r="C145" s="184" t="s">
        <v>1</v>
      </c>
      <c r="D145" s="184" t="s">
        <v>816</v>
      </c>
      <c r="E145" s="16" t="s">
        <v>1</v>
      </c>
      <c r="F145" s="185">
        <v>0</v>
      </c>
      <c r="H145" s="31"/>
    </row>
    <row r="146" spans="2:8" s="1" customFormat="1" ht="16.899999999999999" customHeight="1">
      <c r="B146" s="31"/>
      <c r="C146" s="184" t="s">
        <v>1</v>
      </c>
      <c r="D146" s="184" t="s">
        <v>817</v>
      </c>
      <c r="E146" s="16" t="s">
        <v>1</v>
      </c>
      <c r="F146" s="185">
        <v>74.927999999999997</v>
      </c>
      <c r="H146" s="31"/>
    </row>
    <row r="147" spans="2:8" s="1" customFormat="1" ht="16.899999999999999" customHeight="1">
      <c r="B147" s="31"/>
      <c r="C147" s="184" t="s">
        <v>1</v>
      </c>
      <c r="D147" s="184" t="s">
        <v>173</v>
      </c>
      <c r="E147" s="16" t="s">
        <v>1</v>
      </c>
      <c r="F147" s="185">
        <v>74.927999999999997</v>
      </c>
      <c r="H147" s="31"/>
    </row>
    <row r="148" spans="2:8" s="1" customFormat="1" ht="16.899999999999999" customHeight="1">
      <c r="B148" s="31"/>
      <c r="C148" s="186" t="s">
        <v>815</v>
      </c>
      <c r="H148" s="31"/>
    </row>
    <row r="149" spans="2:8" s="1" customFormat="1" ht="16.899999999999999" customHeight="1">
      <c r="B149" s="31"/>
      <c r="C149" s="184" t="s">
        <v>174</v>
      </c>
      <c r="D149" s="184" t="s">
        <v>175</v>
      </c>
      <c r="E149" s="16" t="s">
        <v>87</v>
      </c>
      <c r="F149" s="185">
        <v>89.655000000000001</v>
      </c>
      <c r="H149" s="31"/>
    </row>
    <row r="150" spans="2:8" s="1" customFormat="1" ht="16.899999999999999" customHeight="1">
      <c r="B150" s="31"/>
      <c r="C150" s="184" t="s">
        <v>177</v>
      </c>
      <c r="D150" s="184" t="s">
        <v>178</v>
      </c>
      <c r="E150" s="16" t="s">
        <v>179</v>
      </c>
      <c r="F150" s="185">
        <v>11.084</v>
      </c>
      <c r="H150" s="31"/>
    </row>
    <row r="151" spans="2:8" s="1" customFormat="1" ht="16.899999999999999" customHeight="1">
      <c r="B151" s="31"/>
      <c r="C151" s="184" t="s">
        <v>490</v>
      </c>
      <c r="D151" s="184" t="s">
        <v>491</v>
      </c>
      <c r="E151" s="16" t="s">
        <v>87</v>
      </c>
      <c r="F151" s="185">
        <v>166.96799999999999</v>
      </c>
      <c r="H151" s="31"/>
    </row>
    <row r="152" spans="2:8" s="1" customFormat="1" ht="22.5">
      <c r="B152" s="31"/>
      <c r="C152" s="184" t="s">
        <v>496</v>
      </c>
      <c r="D152" s="184" t="s">
        <v>497</v>
      </c>
      <c r="E152" s="16" t="s">
        <v>87</v>
      </c>
      <c r="F152" s="185">
        <v>90.591999999999999</v>
      </c>
      <c r="H152" s="31"/>
    </row>
    <row r="153" spans="2:8" s="1" customFormat="1" ht="16.899999999999999" customHeight="1">
      <c r="B153" s="31"/>
      <c r="C153" s="184" t="s">
        <v>516</v>
      </c>
      <c r="D153" s="184" t="s">
        <v>517</v>
      </c>
      <c r="E153" s="16" t="s">
        <v>87</v>
      </c>
      <c r="F153" s="185">
        <v>88.108999999999995</v>
      </c>
      <c r="H153" s="31"/>
    </row>
    <row r="154" spans="2:8" s="1" customFormat="1" ht="22.5">
      <c r="B154" s="31"/>
      <c r="C154" s="184" t="s">
        <v>377</v>
      </c>
      <c r="D154" s="184" t="s">
        <v>378</v>
      </c>
      <c r="E154" s="16" t="s">
        <v>179</v>
      </c>
      <c r="F154" s="185">
        <v>4.8099999999999996</v>
      </c>
      <c r="H154" s="31"/>
    </row>
    <row r="155" spans="2:8" s="1" customFormat="1" ht="16.899999999999999" customHeight="1">
      <c r="B155" s="31"/>
      <c r="C155" s="184" t="s">
        <v>383</v>
      </c>
      <c r="D155" s="184" t="s">
        <v>384</v>
      </c>
      <c r="E155" s="16" t="s">
        <v>179</v>
      </c>
      <c r="F155" s="185">
        <v>4.8099999999999996</v>
      </c>
      <c r="H155" s="31"/>
    </row>
    <row r="156" spans="2:8" s="1" customFormat="1" ht="16.899999999999999" customHeight="1">
      <c r="B156" s="31"/>
      <c r="C156" s="184" t="s">
        <v>387</v>
      </c>
      <c r="D156" s="184" t="s">
        <v>388</v>
      </c>
      <c r="E156" s="16" t="s">
        <v>179</v>
      </c>
      <c r="F156" s="185">
        <v>14.776999999999999</v>
      </c>
      <c r="H156" s="31"/>
    </row>
    <row r="157" spans="2:8" s="1" customFormat="1" ht="24">
      <c r="B157" s="31"/>
      <c r="C157" s="180" t="s">
        <v>95</v>
      </c>
      <c r="D157" s="181" t="s">
        <v>96</v>
      </c>
      <c r="E157" s="182" t="s">
        <v>87</v>
      </c>
      <c r="F157" s="183">
        <v>14.727</v>
      </c>
      <c r="H157" s="31"/>
    </row>
    <row r="158" spans="2:8" s="1" customFormat="1" ht="16.899999999999999" customHeight="1">
      <c r="B158" s="31"/>
      <c r="C158" s="184" t="s">
        <v>1</v>
      </c>
      <c r="D158" s="184" t="s">
        <v>97</v>
      </c>
      <c r="E158" s="16" t="s">
        <v>1</v>
      </c>
      <c r="F158" s="185">
        <v>14.727</v>
      </c>
      <c r="H158" s="31"/>
    </row>
    <row r="159" spans="2:8" s="1" customFormat="1" ht="16.899999999999999" customHeight="1">
      <c r="B159" s="31"/>
      <c r="C159" s="184" t="s">
        <v>1</v>
      </c>
      <c r="D159" s="184" t="s">
        <v>173</v>
      </c>
      <c r="E159" s="16" t="s">
        <v>1</v>
      </c>
      <c r="F159" s="185">
        <v>14.727</v>
      </c>
      <c r="H159" s="31"/>
    </row>
    <row r="160" spans="2:8" s="1" customFormat="1" ht="16.899999999999999" customHeight="1">
      <c r="B160" s="31"/>
      <c r="C160" s="186" t="s">
        <v>815</v>
      </c>
      <c r="H160" s="31"/>
    </row>
    <row r="161" spans="2:8" s="1" customFormat="1" ht="16.899999999999999" customHeight="1">
      <c r="B161" s="31"/>
      <c r="C161" s="184" t="s">
        <v>174</v>
      </c>
      <c r="D161" s="184" t="s">
        <v>175</v>
      </c>
      <c r="E161" s="16" t="s">
        <v>87</v>
      </c>
      <c r="F161" s="185">
        <v>89.655000000000001</v>
      </c>
      <c r="H161" s="31"/>
    </row>
    <row r="162" spans="2:8" s="1" customFormat="1" ht="7.35" customHeight="1">
      <c r="B162" s="43"/>
      <c r="C162" s="44"/>
      <c r="D162" s="44"/>
      <c r="E162" s="44"/>
      <c r="F162" s="44"/>
      <c r="G162" s="44"/>
      <c r="H162" s="31"/>
    </row>
    <row r="163" spans="2:8" s="1" customFormat="1"/>
  </sheetData>
  <sheetProtection algorithmName="SHA-512" hashValue="gXpV+rheUhV4Qg+4YW7dtyLQRSHtAd+QJAK8pyrWqbX8QdQHdqNW0YSaLGveT9HfZR9efLWMAW26jIDKF0x0Dg==" saltValue="t8p/BWUXBYZ+HA7DGhrU19W8SXoHmax3UkbfZ64Vu6q3ChFqm9WdkW/SKrTVPc5TjIJtGahYXTKB6hW+B9dZo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2025-06 - Oprava terasy M...</vt:lpstr>
      <vt:lpstr>Seznam figur</vt:lpstr>
      <vt:lpstr>'2025-06 - Oprava terasy M...'!Názvy_tisku</vt:lpstr>
      <vt:lpstr>'Rekapitulace stavby'!Názvy_tisku</vt:lpstr>
      <vt:lpstr>'Seznam figur'!Názvy_tisku</vt:lpstr>
      <vt:lpstr>'2025-06 - Oprava terasy M...'!Oblast_tisku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Petlíková</dc:creator>
  <cp:lastModifiedBy>Matěj Zima</cp:lastModifiedBy>
  <dcterms:created xsi:type="dcterms:W3CDTF">2025-06-15T10:22:56Z</dcterms:created>
  <dcterms:modified xsi:type="dcterms:W3CDTF">2025-11-04T07:39:08Z</dcterms:modified>
</cp:coreProperties>
</file>